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ovaev\Desktop\отчет в статитстику\"/>
    </mc:Choice>
  </mc:AlternateContent>
  <bookViews>
    <workbookView xWindow="0" yWindow="0" windowWidth="21570" windowHeight="8160"/>
  </bookViews>
  <sheets>
    <sheet name="2020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5" l="1"/>
  <c r="H12" i="5"/>
  <c r="H11" i="5"/>
  <c r="H21" i="5" l="1"/>
  <c r="G21" i="5" l="1"/>
  <c r="G17" i="5"/>
  <c r="G12" i="5"/>
  <c r="G11" i="5"/>
  <c r="F8" i="5" l="1"/>
  <c r="F21" i="5"/>
  <c r="E21" i="5"/>
  <c r="F17" i="5"/>
  <c r="I17" i="5" s="1"/>
  <c r="E17" i="5"/>
  <c r="F12" i="5"/>
  <c r="I12" i="5" s="1"/>
  <c r="E12" i="5"/>
  <c r="E11" i="5"/>
  <c r="F11" i="5"/>
  <c r="I11" i="5"/>
  <c r="H9" i="5"/>
  <c r="H8" i="5"/>
  <c r="H23" i="5"/>
  <c r="F23" i="5"/>
  <c r="I22" i="5"/>
  <c r="I20" i="5"/>
  <c r="I19" i="5"/>
  <c r="I18" i="5"/>
  <c r="I16" i="5"/>
  <c r="I15" i="5"/>
  <c r="I14" i="5"/>
  <c r="I13" i="5"/>
  <c r="I10" i="5"/>
  <c r="F9" i="5"/>
  <c r="I23" i="5" l="1"/>
  <c r="I21" i="5"/>
  <c r="I9" i="5"/>
  <c r="I8" i="5"/>
</calcChain>
</file>

<file path=xl/sharedStrings.xml><?xml version="1.0" encoding="utf-8"?>
<sst xmlns="http://schemas.openxmlformats.org/spreadsheetml/2006/main" count="57" uniqueCount="42">
  <si>
    <t>№ п/п</t>
  </si>
  <si>
    <t>Наименование услуг</t>
  </si>
  <si>
    <t>Исполнитель услуг</t>
  </si>
  <si>
    <t>без НДС</t>
  </si>
  <si>
    <t>Водоотведение</t>
  </si>
  <si>
    <t>Отопление</t>
  </si>
  <si>
    <t>Горячее водоснабжение</t>
  </si>
  <si>
    <t>Сетевой газ</t>
  </si>
  <si>
    <t>ЗАО "Аквасток"</t>
  </si>
  <si>
    <t>АО "ВТС"</t>
  </si>
  <si>
    <t>ОАО "Мособлгаз"</t>
  </si>
  <si>
    <t>ОАО "Мосэнергосбыт"</t>
  </si>
  <si>
    <t>МУП "Белоозерское ЖКХ"</t>
  </si>
  <si>
    <t>-</t>
  </si>
  <si>
    <t>Холодная вода</t>
  </si>
  <si>
    <t>Электроснабжение ( в домах с газовыми плитами)</t>
  </si>
  <si>
    <t>Электроснабжение ( в домах с электроплитами)</t>
  </si>
  <si>
    <t>Капитальный ремонт</t>
  </si>
  <si>
    <t>в открытой системе</t>
  </si>
  <si>
    <t>в закрытой системе</t>
  </si>
  <si>
    <t>АО "ТЭП"</t>
  </si>
  <si>
    <t>Вывоз и захоронение ТКО</t>
  </si>
  <si>
    <t>ООО "Эко-Лайн-Воскресенск"</t>
  </si>
  <si>
    <t>Распоряжение Министерства экологии и природопользования МО от 09.10.2018 №607-РМ (нормативы)</t>
  </si>
  <si>
    <t>Распоряжение комитета по ценам и тарифам МО от 20.06.2019 № 129-Р / 20.12.2018 № 392-Р</t>
  </si>
  <si>
    <t>рост тарифа</t>
  </si>
  <si>
    <t>%</t>
  </si>
  <si>
    <r>
      <rPr>
        <b/>
        <sz val="18"/>
        <color theme="1"/>
        <rFont val="Calibri"/>
        <family val="2"/>
        <charset val="204"/>
        <scheme val="minor"/>
      </rPr>
      <t>2020</t>
    </r>
    <r>
      <rPr>
        <b/>
        <sz val="14"/>
        <color theme="1"/>
        <rFont val="Calibri"/>
        <family val="2"/>
        <charset val="204"/>
        <scheme val="minor"/>
      </rPr>
      <t xml:space="preserve"> год</t>
    </r>
  </si>
  <si>
    <t>с 01.01.2020</t>
  </si>
  <si>
    <t>с 01.07.2020</t>
  </si>
  <si>
    <t>Распоряжение Комитета по ценам и тарифам МО от 20.12.2019г. №423-Р</t>
  </si>
  <si>
    <t>Распоряжение комитета по ценам и тарифам МО от 19.12.2019г. № 395-Р</t>
  </si>
  <si>
    <t>Распоряжение комитета по ценам и тарифам МО от 17.12.2019 № 373-Р</t>
  </si>
  <si>
    <t>Распоряжение комитета по ценам и тарифам МО от 20.12.2019г. № 432-Р</t>
  </si>
  <si>
    <t>Распоряжение комитета по ценам и тарифам МО от 27.11.2019г. № 335-Р</t>
  </si>
  <si>
    <t>Постановление Правительства МО от 10.09.2019 № 598/31</t>
  </si>
  <si>
    <t>Распоряжение Комитета от 20.12.19 №403-Р / Постановление Правительства МО от 02.10.2018 №690/34</t>
  </si>
  <si>
    <t>для населения</t>
  </si>
  <si>
    <t>на территории г.о. Воскресенск, действующие с 01.01.2020 года</t>
  </si>
  <si>
    <t xml:space="preserve">Информационная таблица по установленным тарифам для населения на коммунальные услуги </t>
  </si>
  <si>
    <t>Реквизиты нормативных правовых актов</t>
  </si>
  <si>
    <t>начисление по счетчику руб. за 1 куб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</si>
</sst>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vertical="center" wrapText="1"/>
    </xf>
    <xf numFmtId="0" fontId="3" fillId="3" borderId="0" xfId="0" applyFont="1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2" fontId="1" fillId="0" borderId="0" xfId="0" applyNumberFormat="1" applyFont="1" applyBorder="1"/>
    <xf numFmtId="2" fontId="0" fillId="0" borderId="0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27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0" fontId="0" fillId="0" borderId="30" xfId="0" applyBorder="1" applyAlignment="1">
      <alignment horizontal="center"/>
    </xf>
    <xf numFmtId="0" fontId="2" fillId="0" borderId="12" xfId="0" applyFont="1" applyBorder="1"/>
    <xf numFmtId="0" fontId="1" fillId="0" borderId="12" xfId="0" applyFont="1" applyBorder="1"/>
    <xf numFmtId="2" fontId="3" fillId="0" borderId="0" xfId="0" applyNumberFormat="1" applyFont="1" applyBorder="1"/>
    <xf numFmtId="2" fontId="12" fillId="0" borderId="0" xfId="0" applyNumberFormat="1" applyFont="1" applyBorder="1"/>
    <xf numFmtId="0" fontId="7" fillId="0" borderId="0" xfId="0" applyFont="1"/>
    <xf numFmtId="0" fontId="0" fillId="0" borderId="3" xfId="0" applyBorder="1"/>
    <xf numFmtId="0" fontId="0" fillId="0" borderId="32" xfId="0" applyBorder="1"/>
    <xf numFmtId="2" fontId="10" fillId="2" borderId="2" xfId="0" applyNumberFormat="1" applyFont="1" applyFill="1" applyBorder="1"/>
    <xf numFmtId="0" fontId="10" fillId="0" borderId="12" xfId="0" applyFont="1" applyBorder="1"/>
    <xf numFmtId="2" fontId="10" fillId="2" borderId="12" xfId="0" applyNumberFormat="1" applyFont="1" applyFill="1" applyBorder="1"/>
    <xf numFmtId="0" fontId="6" fillId="0" borderId="12" xfId="0" applyFont="1" applyBorder="1"/>
    <xf numFmtId="0" fontId="9" fillId="0" borderId="12" xfId="0" applyFont="1" applyBorder="1"/>
    <xf numFmtId="165" fontId="10" fillId="0" borderId="2" xfId="0" applyNumberFormat="1" applyFont="1" applyBorder="1"/>
    <xf numFmtId="2" fontId="10" fillId="2" borderId="33" xfId="0" applyNumberFormat="1" applyFont="1" applyFill="1" applyBorder="1"/>
    <xf numFmtId="2" fontId="10" fillId="0" borderId="12" xfId="0" applyNumberFormat="1" applyFont="1" applyBorder="1"/>
    <xf numFmtId="2" fontId="13" fillId="0" borderId="13" xfId="0" applyNumberFormat="1" applyFont="1" applyBorder="1"/>
    <xf numFmtId="2" fontId="13" fillId="2" borderId="13" xfId="0" applyNumberFormat="1" applyFont="1" applyFill="1" applyBorder="1"/>
    <xf numFmtId="0" fontId="13" fillId="0" borderId="13" xfId="0" applyFont="1" applyBorder="1"/>
    <xf numFmtId="0" fontId="6" fillId="0" borderId="24" xfId="0" applyFont="1" applyBorder="1" applyAlignment="1">
      <alignment horizontal="center" wrapText="1"/>
    </xf>
    <xf numFmtId="0" fontId="2" fillId="0" borderId="22" xfId="0" applyFont="1" applyBorder="1"/>
    <xf numFmtId="0" fontId="0" fillId="0" borderId="6" xfId="0" applyBorder="1"/>
    <xf numFmtId="0" fontId="10" fillId="0" borderId="22" xfId="0" applyFont="1" applyBorder="1"/>
    <xf numFmtId="2" fontId="13" fillId="0" borderId="35" xfId="0" applyNumberFormat="1" applyFont="1" applyBorder="1"/>
    <xf numFmtId="165" fontId="10" fillId="0" borderId="7" xfId="0" applyNumberFormat="1" applyFont="1" applyBorder="1"/>
    <xf numFmtId="0" fontId="3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0" fillId="0" borderId="4" xfId="0" applyBorder="1"/>
    <xf numFmtId="2" fontId="10" fillId="2" borderId="41" xfId="0" applyNumberFormat="1" applyFont="1" applyFill="1" applyBorder="1"/>
    <xf numFmtId="2" fontId="13" fillId="2" borderId="42" xfId="0" applyNumberFormat="1" applyFont="1" applyFill="1" applyBorder="1"/>
    <xf numFmtId="2" fontId="10" fillId="2" borderId="5" xfId="0" applyNumberFormat="1" applyFont="1" applyFill="1" applyBorder="1"/>
    <xf numFmtId="0" fontId="0" fillId="0" borderId="16" xfId="0" applyBorder="1" applyAlignment="1">
      <alignment horizontal="center"/>
    </xf>
    <xf numFmtId="0" fontId="1" fillId="0" borderId="9" xfId="0" applyFont="1" applyBorder="1"/>
    <xf numFmtId="0" fontId="0" fillId="0" borderId="18" xfId="0" applyBorder="1"/>
    <xf numFmtId="0" fontId="4" fillId="0" borderId="9" xfId="0" applyFont="1" applyBorder="1"/>
    <xf numFmtId="0" fontId="13" fillId="0" borderId="11" xfId="0" applyFont="1" applyBorder="1"/>
    <xf numFmtId="0" fontId="11" fillId="0" borderId="9" xfId="0" applyFont="1" applyBorder="1" applyAlignment="1">
      <alignment horizontal="center" vertical="center"/>
    </xf>
    <xf numFmtId="2" fontId="10" fillId="2" borderId="19" xfId="0" applyNumberFormat="1" applyFont="1" applyFill="1" applyBorder="1"/>
    <xf numFmtId="0" fontId="0" fillId="0" borderId="31" xfId="0" applyBorder="1" applyAlignment="1">
      <alignment horizontal="right"/>
    </xf>
    <xf numFmtId="0" fontId="1" fillId="0" borderId="14" xfId="0" applyFont="1" applyBorder="1"/>
    <xf numFmtId="0" fontId="9" fillId="0" borderId="14" xfId="0" applyFont="1" applyBorder="1"/>
    <xf numFmtId="0" fontId="13" fillId="0" borderId="15" xfId="0" applyFont="1" applyBorder="1"/>
    <xf numFmtId="0" fontId="10" fillId="0" borderId="14" xfId="0" applyFont="1" applyBorder="1"/>
    <xf numFmtId="0" fontId="6" fillId="0" borderId="9" xfId="0" applyFont="1" applyBorder="1"/>
    <xf numFmtId="0" fontId="10" fillId="0" borderId="9" xfId="0" applyFont="1" applyBorder="1"/>
    <xf numFmtId="0" fontId="0" fillId="0" borderId="31" xfId="0" applyBorder="1" applyAlignment="1">
      <alignment horizontal="center"/>
    </xf>
    <xf numFmtId="2" fontId="6" fillId="2" borderId="14" xfId="0" applyNumberFormat="1" applyFont="1" applyFill="1" applyBorder="1"/>
    <xf numFmtId="2" fontId="13" fillId="2" borderId="15" xfId="0" applyNumberFormat="1" applyFont="1" applyFill="1" applyBorder="1"/>
    <xf numFmtId="2" fontId="10" fillId="2" borderId="14" xfId="0" applyNumberFormat="1" applyFont="1" applyFill="1" applyBorder="1"/>
    <xf numFmtId="0" fontId="0" fillId="0" borderId="44" xfId="0" applyFill="1" applyBorder="1" applyAlignment="1">
      <alignment horizontal="center"/>
    </xf>
    <xf numFmtId="0" fontId="1" fillId="0" borderId="36" xfId="0" applyFont="1" applyFill="1" applyBorder="1"/>
    <xf numFmtId="0" fontId="0" fillId="0" borderId="37" xfId="0" applyBorder="1"/>
    <xf numFmtId="0" fontId="0" fillId="0" borderId="36" xfId="0" applyBorder="1"/>
    <xf numFmtId="2" fontId="3" fillId="0" borderId="45" xfId="0" applyNumberFormat="1" applyFont="1" applyBorder="1"/>
    <xf numFmtId="2" fontId="10" fillId="2" borderId="46" xfId="0" applyNumberFormat="1" applyFont="1" applyFill="1" applyBorder="1"/>
    <xf numFmtId="0" fontId="14" fillId="0" borderId="47" xfId="0" applyFont="1" applyBorder="1" applyAlignment="1">
      <alignment horizontal="left" vertical="center" wrapText="1"/>
    </xf>
    <xf numFmtId="0" fontId="0" fillId="0" borderId="45" xfId="0" applyBorder="1" applyAlignment="1">
      <alignment wrapText="1"/>
    </xf>
    <xf numFmtId="0" fontId="0" fillId="0" borderId="48" xfId="0" applyFill="1" applyBorder="1" applyAlignment="1">
      <alignment horizontal="center"/>
    </xf>
    <xf numFmtId="0" fontId="1" fillId="0" borderId="49" xfId="0" applyFont="1" applyFill="1" applyBorder="1"/>
    <xf numFmtId="0" fontId="0" fillId="0" borderId="50" xfId="0" applyBorder="1"/>
    <xf numFmtId="0" fontId="0" fillId="0" borderId="49" xfId="0" applyBorder="1"/>
    <xf numFmtId="0" fontId="3" fillId="0" borderId="51" xfId="0" applyFont="1" applyBorder="1"/>
    <xf numFmtId="0" fontId="2" fillId="0" borderId="49" xfId="0" applyFont="1" applyBorder="1"/>
    <xf numFmtId="2" fontId="10" fillId="2" borderId="52" xfId="0" applyNumberFormat="1" applyFont="1" applyFill="1" applyBorder="1"/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5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K43"/>
  <sheetViews>
    <sheetView tabSelected="1" workbookViewId="0">
      <selection activeCell="M8" sqref="M8"/>
    </sheetView>
  </sheetViews>
  <sheetFormatPr defaultRowHeight="15" x14ac:dyDescent="0.25"/>
  <cols>
    <col min="2" max="2" width="5.42578125" customWidth="1"/>
    <col min="3" max="3" width="51.140625" customWidth="1"/>
    <col min="4" max="4" width="41" customWidth="1"/>
    <col min="5" max="5" width="0.140625" customWidth="1"/>
    <col min="6" max="6" width="19.7109375" customWidth="1"/>
    <col min="7" max="7" width="13.42578125" hidden="1" customWidth="1"/>
    <col min="8" max="8" width="19.42578125" customWidth="1"/>
    <col min="9" max="9" width="3.42578125" hidden="1" customWidth="1"/>
    <col min="10" max="10" width="22.85546875" customWidth="1"/>
    <col min="11" max="11" width="25.42578125" customWidth="1"/>
    <col min="13" max="13" width="27.85546875" customWidth="1"/>
    <col min="14" max="14" width="22" customWidth="1"/>
    <col min="15" max="15" width="28" customWidth="1"/>
  </cols>
  <sheetData>
    <row r="3" spans="2:11" ht="23.25" x14ac:dyDescent="0.35">
      <c r="C3" s="1" t="s">
        <v>39</v>
      </c>
      <c r="G3" s="4" t="s">
        <v>27</v>
      </c>
    </row>
    <row r="4" spans="2:11" ht="18.75" x14ac:dyDescent="0.3">
      <c r="C4" s="1" t="s">
        <v>38</v>
      </c>
      <c r="G4" s="4"/>
    </row>
    <row r="5" spans="2:11" ht="21.75" customHeight="1" thickBot="1" x14ac:dyDescent="0.3"/>
    <row r="6" spans="2:11" ht="18.75" x14ac:dyDescent="0.3">
      <c r="B6" s="82" t="s">
        <v>0</v>
      </c>
      <c r="C6" s="112" t="s">
        <v>1</v>
      </c>
      <c r="D6" s="113" t="s">
        <v>2</v>
      </c>
      <c r="E6" s="110" t="s">
        <v>28</v>
      </c>
      <c r="F6" s="84"/>
      <c r="G6" s="85" t="s">
        <v>29</v>
      </c>
      <c r="H6" s="86"/>
      <c r="I6" s="12" t="s">
        <v>26</v>
      </c>
      <c r="J6" s="114" t="s">
        <v>40</v>
      </c>
      <c r="K6" s="115"/>
    </row>
    <row r="7" spans="2:11" ht="95.25" thickBot="1" x14ac:dyDescent="0.35">
      <c r="B7" s="83"/>
      <c r="C7" s="116"/>
      <c r="D7" s="117"/>
      <c r="E7" s="111" t="s">
        <v>3</v>
      </c>
      <c r="F7" s="39" t="s">
        <v>37</v>
      </c>
      <c r="G7" s="40" t="s">
        <v>3</v>
      </c>
      <c r="H7" s="39" t="s">
        <v>37</v>
      </c>
      <c r="I7" s="41" t="s">
        <v>25</v>
      </c>
      <c r="J7" s="118"/>
      <c r="K7" s="119"/>
    </row>
    <row r="8" spans="2:11" ht="56.25" customHeight="1" x14ac:dyDescent="0.3">
      <c r="B8" s="14">
        <v>1</v>
      </c>
      <c r="C8" s="34" t="s">
        <v>14</v>
      </c>
      <c r="D8" s="35" t="s">
        <v>8</v>
      </c>
      <c r="E8" s="36">
        <v>19.84</v>
      </c>
      <c r="F8" s="37">
        <f>E8*1.2</f>
        <v>23.808</v>
      </c>
      <c r="G8" s="36">
        <v>20.29</v>
      </c>
      <c r="H8" s="37">
        <f>G8*1.2</f>
        <v>24.347999999999999</v>
      </c>
      <c r="I8" s="38">
        <f>H8/F8*100</f>
        <v>102.26814516129032</v>
      </c>
      <c r="J8" s="91" t="s">
        <v>30</v>
      </c>
      <c r="K8" s="92"/>
    </row>
    <row r="9" spans="2:11" ht="23.25" customHeight="1" x14ac:dyDescent="0.3">
      <c r="B9" s="14">
        <v>2</v>
      </c>
      <c r="C9" s="15" t="s">
        <v>4</v>
      </c>
      <c r="D9" s="20" t="s">
        <v>8</v>
      </c>
      <c r="E9" s="23">
        <v>24.79</v>
      </c>
      <c r="F9" s="30">
        <f>E9*1.2</f>
        <v>29.747999999999998</v>
      </c>
      <c r="G9" s="29">
        <v>28.2</v>
      </c>
      <c r="H9" s="30">
        <f>G9*1.2</f>
        <v>33.839999999999996</v>
      </c>
      <c r="I9" s="27">
        <f>H9/F9*100</f>
        <v>113.75554659136749</v>
      </c>
      <c r="J9" s="89"/>
      <c r="K9" s="90"/>
    </row>
    <row r="10" spans="2:11" ht="33.75" customHeight="1" x14ac:dyDescent="0.3">
      <c r="B10" s="14">
        <v>3</v>
      </c>
      <c r="C10" s="15" t="s">
        <v>5</v>
      </c>
      <c r="D10" s="20" t="s">
        <v>9</v>
      </c>
      <c r="E10" s="23">
        <v>2189.1</v>
      </c>
      <c r="F10" s="30">
        <v>2626.93</v>
      </c>
      <c r="G10" s="29">
        <v>2189.1</v>
      </c>
      <c r="H10" s="32">
        <v>2626.93</v>
      </c>
      <c r="I10" s="27">
        <f>H10/F10*100</f>
        <v>100</v>
      </c>
      <c r="J10" s="93" t="s">
        <v>31</v>
      </c>
      <c r="K10" s="94"/>
    </row>
    <row r="11" spans="2:11" ht="30.75" customHeight="1" x14ac:dyDescent="0.3">
      <c r="B11" s="14">
        <v>4</v>
      </c>
      <c r="C11" s="15" t="s">
        <v>6</v>
      </c>
      <c r="D11" s="120" t="s">
        <v>41</v>
      </c>
      <c r="E11" s="24">
        <f>2189.1*0.0584+19.84</f>
        <v>147.68343999999999</v>
      </c>
      <c r="F11" s="31">
        <f>2626.93*0.0584+23.81</f>
        <v>177.222712</v>
      </c>
      <c r="G11" s="24">
        <f>2189.1*0.0649+20.29</f>
        <v>162.36258999999998</v>
      </c>
      <c r="H11" s="31">
        <f>2626.93*0.0649+24.35</f>
        <v>194.83775699999998</v>
      </c>
      <c r="I11" s="22">
        <f>H11/F11*100</f>
        <v>109.93949635529783</v>
      </c>
      <c r="J11" s="95" t="s">
        <v>19</v>
      </c>
      <c r="K11" s="96"/>
    </row>
    <row r="12" spans="2:11" ht="0.75" customHeight="1" thickBot="1" x14ac:dyDescent="0.35">
      <c r="B12" s="43"/>
      <c r="C12" s="44"/>
      <c r="D12" s="45"/>
      <c r="E12" s="46">
        <f>2189.1*0.0584+20.4</f>
        <v>148.24343999999999</v>
      </c>
      <c r="F12" s="47">
        <f>2626.93*0.0584+24.48</f>
        <v>177.89271199999999</v>
      </c>
      <c r="G12" s="46">
        <f>2189.1*0.0649+20.65</f>
        <v>162.72259</v>
      </c>
      <c r="H12" s="47">
        <f>2626.93*0.0649+24.78</f>
        <v>195.26775699999999</v>
      </c>
      <c r="I12" s="48">
        <f t="shared" ref="I12:I23" si="0">H12/F12*100</f>
        <v>109.76714830228683</v>
      </c>
      <c r="J12" s="42" t="s">
        <v>18</v>
      </c>
      <c r="K12" s="33"/>
    </row>
    <row r="13" spans="2:11" ht="30" customHeight="1" x14ac:dyDescent="0.3">
      <c r="B13" s="49">
        <v>5</v>
      </c>
      <c r="C13" s="50" t="s">
        <v>7</v>
      </c>
      <c r="D13" s="51" t="s">
        <v>10</v>
      </c>
      <c r="E13" s="52"/>
      <c r="F13" s="53">
        <v>6.56</v>
      </c>
      <c r="G13" s="54"/>
      <c r="H13" s="53">
        <v>6.77</v>
      </c>
      <c r="I13" s="55">
        <f t="shared" si="0"/>
        <v>103.20121951219512</v>
      </c>
      <c r="J13" s="97" t="s">
        <v>24</v>
      </c>
      <c r="K13" s="98"/>
    </row>
    <row r="14" spans="2:11" ht="18" customHeight="1" x14ac:dyDescent="0.3">
      <c r="B14" s="14">
        <v>6</v>
      </c>
      <c r="C14" s="16" t="s">
        <v>15</v>
      </c>
      <c r="D14" s="20" t="s">
        <v>11</v>
      </c>
      <c r="E14" s="26"/>
      <c r="F14" s="32">
        <v>5.56</v>
      </c>
      <c r="G14" s="23"/>
      <c r="H14" s="32">
        <v>5.73</v>
      </c>
      <c r="I14" s="22">
        <f t="shared" si="0"/>
        <v>103.05755395683455</v>
      </c>
      <c r="J14" s="93" t="s">
        <v>32</v>
      </c>
      <c r="K14" s="94"/>
    </row>
    <row r="15" spans="2:11" ht="19.5" customHeight="1" thickBot="1" x14ac:dyDescent="0.35">
      <c r="B15" s="56" t="s">
        <v>13</v>
      </c>
      <c r="C15" s="57" t="s">
        <v>16</v>
      </c>
      <c r="D15" s="21" t="s">
        <v>11</v>
      </c>
      <c r="E15" s="58"/>
      <c r="F15" s="59">
        <v>3.89</v>
      </c>
      <c r="G15" s="60"/>
      <c r="H15" s="59">
        <v>4.01</v>
      </c>
      <c r="I15" s="28">
        <f t="shared" si="0"/>
        <v>103.08483290488431</v>
      </c>
      <c r="J15" s="108"/>
      <c r="K15" s="109"/>
    </row>
    <row r="16" spans="2:11" ht="32.25" customHeight="1" x14ac:dyDescent="0.3">
      <c r="B16" s="49">
        <v>7</v>
      </c>
      <c r="C16" s="50" t="s">
        <v>5</v>
      </c>
      <c r="D16" s="51" t="s">
        <v>20</v>
      </c>
      <c r="E16" s="61">
        <v>1929.29</v>
      </c>
      <c r="F16" s="53">
        <v>2315.15</v>
      </c>
      <c r="G16" s="62">
        <v>2043.98</v>
      </c>
      <c r="H16" s="53">
        <v>2452.7800000000002</v>
      </c>
      <c r="I16" s="55">
        <f t="shared" si="0"/>
        <v>105.94475519944713</v>
      </c>
      <c r="J16" s="97" t="s">
        <v>33</v>
      </c>
      <c r="K16" s="98"/>
    </row>
    <row r="17" spans="2:11" ht="27" customHeight="1" thickBot="1" x14ac:dyDescent="0.35">
      <c r="B17" s="63">
        <v>8</v>
      </c>
      <c r="C17" s="57" t="s">
        <v>6</v>
      </c>
      <c r="D17" s="120" t="s">
        <v>41</v>
      </c>
      <c r="E17" s="64">
        <f>1929.29*0.0584+19.84</f>
        <v>132.510536</v>
      </c>
      <c r="F17" s="65">
        <f>2315.15*0.0584+23.81</f>
        <v>159.01476</v>
      </c>
      <c r="G17" s="66">
        <f>2043.98*0.0649+20.29</f>
        <v>152.94430199999999</v>
      </c>
      <c r="H17" s="65">
        <f>2452.78*0.0649+24.35</f>
        <v>183.53542200000001</v>
      </c>
      <c r="I17" s="28">
        <f t="shared" si="0"/>
        <v>115.42036852428039</v>
      </c>
      <c r="J17" s="104"/>
      <c r="K17" s="105"/>
    </row>
    <row r="18" spans="2:11" ht="15.75" customHeight="1" x14ac:dyDescent="0.3">
      <c r="B18" s="49">
        <v>9</v>
      </c>
      <c r="C18" s="50" t="s">
        <v>14</v>
      </c>
      <c r="D18" s="51" t="s">
        <v>12</v>
      </c>
      <c r="E18" s="61">
        <v>20.72</v>
      </c>
      <c r="F18" s="53">
        <v>24.86</v>
      </c>
      <c r="G18" s="62">
        <v>20.72</v>
      </c>
      <c r="H18" s="53">
        <v>24.86</v>
      </c>
      <c r="I18" s="55">
        <f t="shared" si="0"/>
        <v>100</v>
      </c>
      <c r="J18" s="87" t="s">
        <v>30</v>
      </c>
      <c r="K18" s="88"/>
    </row>
    <row r="19" spans="2:11" ht="18.75" x14ac:dyDescent="0.3">
      <c r="B19" s="14">
        <v>10</v>
      </c>
      <c r="C19" s="16" t="s">
        <v>4</v>
      </c>
      <c r="D19" s="20" t="s">
        <v>12</v>
      </c>
      <c r="E19" s="25">
        <v>31.51</v>
      </c>
      <c r="F19" s="32">
        <v>37.81</v>
      </c>
      <c r="G19" s="23">
        <v>38.44</v>
      </c>
      <c r="H19" s="32">
        <v>46.13</v>
      </c>
      <c r="I19" s="22">
        <f t="shared" si="0"/>
        <v>122.00476064533193</v>
      </c>
      <c r="J19" s="89"/>
      <c r="K19" s="90"/>
    </row>
    <row r="20" spans="2:11" ht="31.5" customHeight="1" x14ac:dyDescent="0.3">
      <c r="B20" s="14">
        <v>11</v>
      </c>
      <c r="C20" s="16" t="s">
        <v>5</v>
      </c>
      <c r="D20" s="20" t="s">
        <v>12</v>
      </c>
      <c r="E20" s="25">
        <v>1924.41</v>
      </c>
      <c r="F20" s="32">
        <v>2309.29</v>
      </c>
      <c r="G20" s="23">
        <v>1924.41</v>
      </c>
      <c r="H20" s="32">
        <v>2309.29</v>
      </c>
      <c r="I20" s="22">
        <f t="shared" si="0"/>
        <v>100</v>
      </c>
      <c r="J20" s="102" t="s">
        <v>34</v>
      </c>
      <c r="K20" s="103"/>
    </row>
    <row r="21" spans="2:11" ht="19.5" thickBot="1" x14ac:dyDescent="0.35">
      <c r="B21" s="63">
        <v>12</v>
      </c>
      <c r="C21" s="57" t="s">
        <v>6</v>
      </c>
      <c r="D21" s="120" t="s">
        <v>41</v>
      </c>
      <c r="E21" s="64">
        <f>1924.41*0.0584+20.72</f>
        <v>133.10554400000001</v>
      </c>
      <c r="F21" s="65">
        <f>2309.29*0.0584+24.86</f>
        <v>159.72253599999999</v>
      </c>
      <c r="G21" s="66">
        <f>1924.41*0.0649+20.72</f>
        <v>145.61420900000002</v>
      </c>
      <c r="H21" s="65">
        <f>2309.29*0.0649+24.86</f>
        <v>174.73292099999998</v>
      </c>
      <c r="I21" s="28">
        <f t="shared" si="0"/>
        <v>109.39778779871112</v>
      </c>
      <c r="J21" s="104"/>
      <c r="K21" s="105"/>
    </row>
    <row r="22" spans="2:11" ht="32.25" customHeight="1" thickBot="1" x14ac:dyDescent="0.35">
      <c r="B22" s="75">
        <v>13</v>
      </c>
      <c r="C22" s="76" t="s">
        <v>17</v>
      </c>
      <c r="D22" s="77"/>
      <c r="E22" s="78"/>
      <c r="F22" s="79">
        <v>9.07</v>
      </c>
      <c r="G22" s="80"/>
      <c r="H22" s="79">
        <v>9.07</v>
      </c>
      <c r="I22" s="81">
        <f>H22/F22*100</f>
        <v>100</v>
      </c>
      <c r="J22" s="106" t="s">
        <v>35</v>
      </c>
      <c r="K22" s="107"/>
    </row>
    <row r="23" spans="2:11" ht="78" customHeight="1" thickBot="1" x14ac:dyDescent="0.35">
      <c r="B23" s="67">
        <v>14</v>
      </c>
      <c r="C23" s="68" t="s">
        <v>21</v>
      </c>
      <c r="D23" s="69" t="s">
        <v>22</v>
      </c>
      <c r="E23" s="70"/>
      <c r="F23" s="71">
        <f>787.24*0.114/12</f>
        <v>7.4787800000000004</v>
      </c>
      <c r="G23" s="70"/>
      <c r="H23" s="71">
        <f>787.24*0.114/12</f>
        <v>7.4787800000000004</v>
      </c>
      <c r="I23" s="72">
        <f t="shared" si="0"/>
        <v>100</v>
      </c>
      <c r="J23" s="73" t="s">
        <v>36</v>
      </c>
      <c r="K23" s="74" t="s">
        <v>23</v>
      </c>
    </row>
    <row r="24" spans="2:11" x14ac:dyDescent="0.25">
      <c r="B24" s="5"/>
      <c r="C24" s="6"/>
      <c r="D24" s="7"/>
      <c r="E24" s="7"/>
      <c r="F24" s="8"/>
      <c r="G24" s="7"/>
      <c r="H24" s="9"/>
      <c r="I24" s="9"/>
      <c r="J24" s="10"/>
      <c r="K24" s="11"/>
    </row>
    <row r="25" spans="2:11" ht="21" x14ac:dyDescent="0.35">
      <c r="B25" s="5"/>
      <c r="C25" s="6"/>
      <c r="D25" s="7"/>
      <c r="E25" s="7"/>
      <c r="F25" s="8"/>
      <c r="G25" s="7"/>
      <c r="H25" s="17"/>
      <c r="I25" s="18"/>
      <c r="J25" s="10"/>
      <c r="K25" s="11"/>
    </row>
    <row r="26" spans="2:11" x14ac:dyDescent="0.25">
      <c r="B26" s="5"/>
      <c r="C26" s="6"/>
      <c r="D26" s="7"/>
      <c r="E26" s="7"/>
      <c r="F26" s="8"/>
      <c r="G26" s="7"/>
      <c r="H26" s="9"/>
      <c r="I26" s="9"/>
      <c r="J26" s="10"/>
      <c r="K26" s="11"/>
    </row>
    <row r="27" spans="2:11" ht="18.75" x14ac:dyDescent="0.3">
      <c r="D27" s="100"/>
      <c r="E27" s="100"/>
      <c r="F27" s="1"/>
      <c r="G27" s="19"/>
      <c r="H27" s="19"/>
      <c r="I27" s="19"/>
    </row>
    <row r="28" spans="2:11" ht="23.25" customHeight="1" x14ac:dyDescent="0.3">
      <c r="D28" s="101"/>
      <c r="E28" s="101"/>
      <c r="F28" s="1"/>
      <c r="G28" s="1"/>
      <c r="H28" s="1"/>
      <c r="I28" s="1"/>
    </row>
    <row r="29" spans="2:11" ht="38.25" customHeight="1" x14ac:dyDescent="0.25"/>
    <row r="30" spans="2:11" ht="45.75" customHeight="1" x14ac:dyDescent="0.25">
      <c r="D30" s="99"/>
      <c r="E30" s="99"/>
      <c r="F30" s="99"/>
      <c r="G30" s="3"/>
      <c r="H30" s="3"/>
      <c r="I30" s="3"/>
    </row>
    <row r="34" spans="4:6" x14ac:dyDescent="0.25">
      <c r="D34" s="13"/>
    </row>
    <row r="41" spans="4:6" x14ac:dyDescent="0.25">
      <c r="F41" s="2"/>
    </row>
    <row r="42" spans="4:6" x14ac:dyDescent="0.25">
      <c r="F42" s="2"/>
    </row>
    <row r="43" spans="4:6" x14ac:dyDescent="0.25">
      <c r="F43" s="2"/>
    </row>
  </sheetData>
  <mergeCells count="20">
    <mergeCell ref="D30:F30"/>
    <mergeCell ref="D27:E27"/>
    <mergeCell ref="D28:E28"/>
    <mergeCell ref="J20:K20"/>
    <mergeCell ref="J21:K21"/>
    <mergeCell ref="J22:K22"/>
    <mergeCell ref="J6:K7"/>
    <mergeCell ref="J18:K19"/>
    <mergeCell ref="J8:K9"/>
    <mergeCell ref="J10:K10"/>
    <mergeCell ref="J11:K11"/>
    <mergeCell ref="J13:K13"/>
    <mergeCell ref="J14:K15"/>
    <mergeCell ref="J16:K16"/>
    <mergeCell ref="J17:K17"/>
    <mergeCell ref="B6:B7"/>
    <mergeCell ref="C6:C7"/>
    <mergeCell ref="D6:D7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Екатерина Владимировна</dc:creator>
  <cp:lastModifiedBy>Власова Екатерина Владимировна</cp:lastModifiedBy>
  <cp:lastPrinted>2020-02-27T08:16:00Z</cp:lastPrinted>
  <dcterms:created xsi:type="dcterms:W3CDTF">2017-07-21T07:03:29Z</dcterms:created>
  <dcterms:modified xsi:type="dcterms:W3CDTF">2020-02-27T09:11:56Z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