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0668" activeTab="0"/>
  </bookViews>
  <sheets>
    <sheet name="2018 год" sheetId="1" r:id="rId1"/>
  </sheets>
  <definedNames>
    <definedName name="_xlnm.Print_Titles" localSheetId="0">'2018 год'!$3:$4</definedName>
  </definedNames>
  <calcPr fullCalcOnLoad="1"/>
</workbook>
</file>

<file path=xl/sharedStrings.xml><?xml version="1.0" encoding="utf-8"?>
<sst xmlns="http://schemas.openxmlformats.org/spreadsheetml/2006/main" count="332" uniqueCount="303">
  <si>
    <t xml:space="preserve">Налог на доходы физических лиц                                                                                                                                                                                                                                </t>
  </si>
  <si>
    <t xml:space="preserve">Единый налог на вмененный доход для отдельных видов деятельности                                                                                                                                                                                              </t>
  </si>
  <si>
    <t xml:space="preserve">Единый сельскохозяйственный налог                                                                                                                                                                                                                             </t>
  </si>
  <si>
    <t xml:space="preserve">Государственная пошлина по делам, рассматриваемым в судах общей юрисдикции, мировыми судьями                                                                                                                                                                  </t>
  </si>
  <si>
    <t xml:space="preserve">Государственная пошлина за выдачу разрешения на установку рекламной конструкции                                                                                                                                                                               </t>
  </si>
  <si>
    <t xml:space="preserve">Денежные взыскания (штрафы) за нарушение законодательства о налогах и сборах                                                                                                                                                                                  </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</si>
  <si>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</si>
  <si>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</si>
  <si>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</si>
  <si>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 xml:space="preserve">Прочие поступления от денежных взысканий (штрафов) и иных сумм в возмещение ущерба, зачисляемые в бюджеты муниципальных районов                                                                                                                               </t>
  </si>
  <si>
    <t>ВСЕГО ДОХОДОВ</t>
  </si>
  <si>
    <t>Дотации бюджетам муниципальных  районов на выравнивание  бюджетной обеспеченности</t>
  </si>
  <si>
    <t>Субвенции бюджетам муниципальных районов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</si>
  <si>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t>
  </si>
  <si>
    <t>Наименование</t>
  </si>
  <si>
    <t xml:space="preserve">Межбюджетные трансферты, передаваемые бюджету муниципального района из бюджета городского  поселения Белоозерский  на осуществление части полномочий по решению вопросов местного значения в соответствии с заключенными соглашениями </t>
  </si>
  <si>
    <t xml:space="preserve">Межбюджетные трансферты, передаваемые бюджету муниципального района из бюджета городского  поселения им. Цюрупы  на осуществление части полномочий по решению вопросов местного значения в соответствии с заключенными соглашениями </t>
  </si>
  <si>
    <t xml:space="preserve">Межбюджетные трансферты, передаваемые бюджету муниципального района из бюджета городского  поселения Хорлово  на осуществление части полномочий по решению вопросов местного значения в соответствии с заключенными соглашениями </t>
  </si>
  <si>
    <t xml:space="preserve">Межбюджетные трансферты, передаваемые бюджету муниципального района из бюджета сельского   поселения Ашитковское  на осуществление части полномочий по решению вопросов местного значения в соответствии с заключенными соглашениями </t>
  </si>
  <si>
    <t xml:space="preserve">Межбюджетные трансферты, передаваемые бюджету муниципального района из бюджета сельского   поселения Фединское  на осуществление части полномочий по решению вопросов местного значения в соответствии с заключенными соглашениями </t>
  </si>
  <si>
    <t xml:space="preserve">Межбюджетные трансферты, передаваемые бюджету муниципального района из бюджета городского    поселения Воскресенск  на осуществление части полномочий по решению вопросов местного значения в соответствии с заключенными соглашениями </t>
  </si>
  <si>
    <t>(тыс. рублей)</t>
  </si>
  <si>
    <t>Субвенции бюджетам муниципальных  районов на выполнение передаваемых полномочий субъектов Российской Федерации, в том числе:</t>
  </si>
  <si>
    <t>Прочие субсидии бюджетам муниципальных  районов, в том числе:</t>
  </si>
  <si>
    <t>Прочие субвенции бюджетам муниципальных  районов, в том числе:</t>
  </si>
  <si>
    <t xml:space="preserve">Иные межбюджетные трансферты, в том числе: </t>
  </si>
  <si>
    <t>Субвенции бюджетам муниципальных районов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t>
  </si>
  <si>
    <t>НАЛОГОВЫЕ И НЕНАЛОГОВЫЕ ДОХОДЫ</t>
  </si>
  <si>
    <t>НАЛОГИ НА СОВОКУПНЫЙ ДОХОД</t>
  </si>
  <si>
    <t>ГОСУДАРСТВЕННАЯ ПОШЛИНА</t>
  </si>
  <si>
    <t>ПЛАТЕЖИ ПРИ ПОЛЬЗОВАНИИ ПРИРОДНЫМИ РЕСУРСАМИ</t>
  </si>
  <si>
    <t>ДОХОДЫ ОТ ПРОДАЖИ МАТЕРИАЛЬНЫХ И НЕМАТЕРИАЛЬНЫХ АКТИВОВ</t>
  </si>
  <si>
    <t>ШТРАФЫ, САНКЦИИ, ВОЗМЕЩЕНИЕ УЩЕРБА</t>
  </si>
  <si>
    <t>ДОХОДЫ ОТ ИСПОЛЬЗОВАНИЯ ИМУЩЕСТВА, НАХОДЯЩЕГОСЯ В ГОСУДАРСТВЕННОЙ И МУНИЦИПАЛЬНОЙ СОБСТВЕННОСТИ</t>
  </si>
  <si>
    <t>БЕЗВОЗМЕЗДНЫЕ ПОСТУПЛЕНИЯ</t>
  </si>
  <si>
    <t>Налог, взимаемый в связи с применением упрощенной системы налогообложения</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</si>
  <si>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</si>
  <si>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Налог, взимаемый в связи с применением патентной системы налогообложения, зачисляемый в бюджеты  муниципальных районов</t>
  </si>
  <si>
    <t xml:space="preserve">Доходы от сдачи в аренду имущества, составляющего казну муниципальных районов (за исключением земельных участков)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</si>
  <si>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</si>
  <si>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бюджетам  муниципальных районов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Москоской области</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</si>
  <si>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</si>
  <si>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</si>
  <si>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Налог, взимаемый в связи с применением патентной системы налогообложения</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</si>
  <si>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</si>
  <si>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 xml:space="preserve">Государственная пошлина за государственную регистрацию, а также за совершение прочих юридически значимых действий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</si>
  <si>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</si>
  <si>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</si>
  <si>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Доходы от сдачи в аренду имущества, составляющего государственную (муниципальную) казну (за исключением земельных участков)  </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</si>
  <si>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</si>
  <si>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</si>
  <si>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Плата за негативное воздействие на окружающую среду                                                                                                                                                                                                           </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</si>
  <si>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</si>
  <si>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</si>
  <si>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 xml:space="preserve">Доходы от продажи земельных участков, государственная собственность на которые не разграничена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</si>
  <si>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ресурсов,земельного законодательства, лесного законодательства, водного законодательства</t>
  </si>
  <si>
    <t xml:space="preserve">Прочие поступления от денежных взысканий (штрафов) и иных сумм в возмещение ущерба                                                                                                                                                                            </t>
  </si>
  <si>
    <t>Субвенции бюджетам муниципальных районов Московской области на обеспечение переданных муниципальным районам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</si>
  <si>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t>
  </si>
  <si>
    <t xml:space="preserve">Субвенции бюджетам смуниципальных районов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</si>
  <si>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000 1 00 00000  00 0000 000</t>
  </si>
  <si>
    <t>000 1 01 00000 00 0000 000</t>
  </si>
  <si>
    <t>000 1 01 02000 01 0000 110</t>
  </si>
  <si>
    <t>000 1 01 02010 01 0000 110</t>
  </si>
  <si>
    <t>000 1 05 00000 00 0000 000</t>
  </si>
  <si>
    <t>000 1 05 01000 00 0000 110</t>
  </si>
  <si>
    <t>000 1 05 02000 02 0000 110</t>
  </si>
  <si>
    <t>000 1 05 03000 01 0000 110</t>
  </si>
  <si>
    <t>000 1 05 04000 02 0000 110</t>
  </si>
  <si>
    <t>000 1 08 00000 00 0000 000</t>
  </si>
  <si>
    <t>000 1 08 03000 01 0000 110</t>
  </si>
  <si>
    <t>000 1 08 03010 01 0000 110</t>
  </si>
  <si>
    <t>000 1 08 07000 01 0000 110</t>
  </si>
  <si>
    <t>000 1 11 00000 00 0000 000</t>
  </si>
  <si>
    <t>000 1 11 05000 00 0000 120</t>
  </si>
  <si>
    <t>000 1 11 05010 00 0000 120</t>
  </si>
  <si>
    <t>000 1 11 05075 05 0000 120</t>
  </si>
  <si>
    <t>000 1 11 07010 00 0000 120</t>
  </si>
  <si>
    <t>000 1 11 07015 05 0000 120</t>
  </si>
  <si>
    <t>000 1 11 09040 00 0000 120</t>
  </si>
  <si>
    <t>000 1 11 09045 05 0000 120</t>
  </si>
  <si>
    <t>000 1 12 00000 00 0000 000</t>
  </si>
  <si>
    <t>000 1 12 01000 01 0000 120</t>
  </si>
  <si>
    <t>000 1 12 01010 01 0000 120</t>
  </si>
  <si>
    <t>000 1 12 01030 01 0000 120</t>
  </si>
  <si>
    <t>000 1 14 00000 00 0000 000</t>
  </si>
  <si>
    <t>000 1 14 06000 00 0000 430</t>
  </si>
  <si>
    <t>000 1 14 06010 00 0000 430</t>
  </si>
  <si>
    <t>000 1 16 00000 00 0000 000</t>
  </si>
  <si>
    <t>000 1 16 03000 00 0000 140</t>
  </si>
  <si>
    <t>000 1 16 03010 01 0000 140</t>
  </si>
  <si>
    <t>000 1 16 03030 01 0000 140</t>
  </si>
  <si>
    <t>000 1 16 06000 01 0000 140</t>
  </si>
  <si>
    <t>000 1 16 25000 00 0000 140</t>
  </si>
  <si>
    <t>000 1 16 28000 01 0000 140</t>
  </si>
  <si>
    <t>000 1 16 90000 00 0000 140</t>
  </si>
  <si>
    <t>000 1 16 90050 05 0000 140</t>
  </si>
  <si>
    <t>000 2 00 00000 00 0000 000</t>
  </si>
  <si>
    <t>000 2 02 00000 00 0000 000</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</si>
  <si>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</si>
  <si>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</si>
  <si>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000 1 11 05070 05 0000 120</t>
  </si>
  <si>
    <t>Субсидии бюджетам бюджетной системы  Российской Федерации  (межбюджетные субсидии)</t>
  </si>
  <si>
    <t>000 1 01 02040 01 1000 110</t>
  </si>
  <si>
    <t>000 1 03 00000 00 0000 000</t>
  </si>
  <si>
    <t>НАЛОГИ НА ТОВАРЫ (РАБОТЫ, УСЛУГИ), РЕАЛИЗУЕМЫЕ НА ТЕРРИТОРИИ РОССИЙСКОЙ ФЕДЕРАЦИИ</t>
  </si>
  <si>
    <t>000 1 03 02230 01 0000 110</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</si>
  <si>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</si>
  <si>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</si>
  <si>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</si>
  <si>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</si>
  <si>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</si>
  <si>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</si>
  <si>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000 1 14 06013 13 0000 430</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</si>
  <si>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</si>
  <si>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</si>
  <si>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соответсвии со статьей 227.1 Налогового кодекса Российской Федерации</t>
  </si>
  <si>
    <t xml:space="preserve">Доходы от продажи земельных участков, находящихся в государственной и муниципальной собственности                                                                                  </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</si>
  <si>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</si>
  <si>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000 1 13 00000 00 0000 000</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</si>
  <si>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</si>
  <si>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</si>
  <si>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 муниципальных районов</t>
  </si>
  <si>
    <t>000 1 13 02065 05 0000 130</t>
  </si>
  <si>
    <t xml:space="preserve">Субвенции бюджетам муниципальных районов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</si>
  <si>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Субвенция бюджетам муниципальных районов Московской области на обеспечение государственных гарантий реализации прав граждан на получение общедоступного и бесплатного дошкольного , начального общего, основного общего, среднего общего образования в муниципальных общеобразовательных организациях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</si>
  <si>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</si>
  <si>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</si>
  <si>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</si>
  <si>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000 1 16 08000 01 0000 140</t>
  </si>
  <si>
    <t>Денежные взыскания (штрафы) за административные прпавонарушения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</si>
  <si>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Доходы, поступающие в порядке возмещения расходов, понесенных в связи с эксплуатацией имущества </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</si>
  <si>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</si>
  <si>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  </t>
  </si>
  <si>
    <t>Субвенции бюджетам муниципальных районов для осуществления государственных полномочий в соответствии с  Законом Московской области № 107/2014 -ОЗ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</si>
  <si>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Дотации бюджетам бюджетной системы Российской Федерации</t>
  </si>
  <si>
    <t>Субвенции бюджетам бюджетной системы Российской Федерации, в том числе:</t>
  </si>
  <si>
    <t>000 2 02 10000 00 0000 151</t>
  </si>
  <si>
    <t>000 2 02 20000 00 0000 151</t>
  </si>
  <si>
    <t>000 2 02 29999 05 0000 151</t>
  </si>
  <si>
    <t>000 2 02 30000 00 0000 151</t>
  </si>
  <si>
    <t>000 2 02 30022 05 0000 151</t>
  </si>
  <si>
    <t>000 2 02 30024 05 0000 151</t>
  </si>
  <si>
    <t xml:space="preserve">000 2 02 35135 05 0000 151 </t>
  </si>
  <si>
    <t xml:space="preserve">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t>
  </si>
  <si>
    <t>000 2 02 35082 05 0000 151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</si>
  <si>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</si>
  <si>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000 2 02 39999 05 0000 151</t>
  </si>
  <si>
    <t>000 2 02 40000 00 0000 151</t>
  </si>
  <si>
    <t>000 2 02 40014 05 0000 151</t>
  </si>
  <si>
    <t>000 2 02 40014 05 0010 151</t>
  </si>
  <si>
    <t>000 2 02 40014 05 0020 151</t>
  </si>
  <si>
    <t>000 2 02 40014 05 0030 151</t>
  </si>
  <si>
    <t>000 2 02 40014 05 0040 151</t>
  </si>
  <si>
    <t>000 2 02 40014 05 0050 151</t>
  </si>
  <si>
    <t>000 2 02 40014 05 0060 151</t>
  </si>
  <si>
    <t>000 2 02 15001 05 0000 151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</si>
  <si>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</si>
  <si>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бюджетам муниципальных образований Московской области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Московской области</t>
  </si>
  <si>
    <t>Субвенция бюджетам муниципальных районов на осуществление переданных полномочий Московской области по организации проведения мероприятий по отлову и содержанию безнадзорных животных</t>
  </si>
  <si>
    <t>Субвенции бюджетам муниципальных районов на обеспечение государственных  полномочий в соответствии с  Законом Московской области № 175/2017-ОЗ  от 23.10.2017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</si>
  <si>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000 1 11 05013 05 0000 120</t>
  </si>
  <si>
    <t>000 1 14 06013 05 0000 430</t>
  </si>
  <si>
    <t xml:space="preserve">Субсидии бюджетам  муниципальных районов на обеспечение подвоза учащихся к месту обучения в муниципальные общеобразовательные учреждения, расположенные в сельской местности </t>
  </si>
  <si>
    <t>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t>
  </si>
  <si>
    <t>Субсидия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</si>
  <si>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Субсидии бюджетам  муниципальных районов на капитальные вложения в школы искусств</t>
  </si>
  <si>
    <t>Субсидии бюджетам  муниципальных районов на мероприятия по организации отдыха детей в каникулярное время</t>
  </si>
  <si>
    <t>Субвенции бюджетам муниципальных районов на создание административных комиссий, уполномоченных рассматривать дела об административных правонарушениях в сфере благоустройства</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</si>
  <si>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</si>
  <si>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</si>
  <si>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000 1 11 03000 00 0000 120</t>
  </si>
  <si>
    <t>Проценты, полученные от предоставления бюджетных кредитов внутри страны</t>
  </si>
  <si>
    <t>000 1 11 03050 05 0000 120</t>
  </si>
  <si>
    <t>Проценты, полученные от предоставления бюджетных кредитов внутри страны за счет средств бюджетов муниципальных районов</t>
  </si>
  <si>
    <t>Прочие доходы от компенсации затрат бюджетов муниципальных районов</t>
  </si>
  <si>
    <t>Прочие доходы от компенсации затрат государства</t>
  </si>
  <si>
    <t>000 2 02 49999 05 0000 151</t>
  </si>
  <si>
    <t>Прочие межбюджетные трансферты, передаваемые бюджетам муниципальных районов</t>
  </si>
  <si>
    <t>Прочие межбюджетные трансферты, передаваемые бюджетам муниципальных районов на финансирование дополнительных мероприятий по развитию жилищно-коммунального хозяйства и социально-культурной сферы</t>
  </si>
  <si>
    <t>Субсидия бюджетам  муниципальных районов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</si>
  <si>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000 1 12 01041 01 0000 120</t>
  </si>
  <si>
    <t>Плата за размещение отходов производства</t>
  </si>
  <si>
    <t xml:space="preserve">Плата за размещение отходов производства </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</si>
  <si>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</si>
  <si>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</si>
  <si>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</si>
  <si>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</si>
  <si>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000 1 05 01010 01 0000 110</t>
  </si>
  <si>
    <t>000 1 05 01011 01 0000 110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</si>
  <si>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</si>
  <si>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</si>
  <si>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000 1 05 01020 01 0000 110</t>
  </si>
  <si>
    <t>000 1 05 01021 01 0000 110</t>
  </si>
  <si>
    <t>000 1 05 01 050 01 0000 110</t>
  </si>
  <si>
    <t>Минимальный налог, зачисляемый в бюджеты субъектов Российской Федерации (за налоговые периоды, истекшие до 1 января 2016 года)</t>
  </si>
  <si>
    <t>000 1 05 02020 02 0000 110</t>
  </si>
  <si>
    <t>Единый налог на вмененный доход для отдельных видов деятельности (за налоговые периоды, истекшие до 1 января 2011 года)</t>
  </si>
  <si>
    <t>000 1 08 07150 01 0000 110</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</si>
  <si>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</si>
  <si>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</si>
  <si>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</si>
  <si>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</si>
  <si>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</si>
  <si>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</si>
  <si>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000 1 09 07010 00 0000 110</t>
  </si>
  <si>
    <t>Налог на рекламу</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</si>
  <si>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</si>
  <si>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</si>
  <si>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000 1 11 02000 00 0000 120</t>
  </si>
  <si>
    <t>Доходы от размещения средств бюджета</t>
  </si>
  <si>
    <t>000 1 11 02033 05 0000 120</t>
  </si>
  <si>
    <t>Доходы от размещения временно свободных средств бюджетов муниципальных районов</t>
  </si>
  <si>
    <t>000 1 11 05013 10 0000 120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</si>
  <si>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</si>
  <si>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000 1 14 01000 00 0000 410</t>
  </si>
  <si>
    <t>Доходы от продажи квартир</t>
  </si>
  <si>
    <t>000 1 14 01050 05 0000 410</t>
  </si>
  <si>
    <t>Доходы от продажи квартир, находящихся в собственности муниципальных районов</t>
  </si>
  <si>
    <t>000 1 14 02050 05 0000 410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</si>
  <si>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</si>
  <si>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</si>
  <si>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</si>
  <si>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000 1 14 02050 05 0000 440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</si>
  <si>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</si>
  <si>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000 1 17 00000 00 0000 000</t>
  </si>
  <si>
    <t>ПРОЧИЕ НЕНАЛОГОВЫЕ ДОХОДЫ</t>
  </si>
  <si>
    <t>000 1 17 01000 00 0000 180</t>
  </si>
  <si>
    <t>Невыясненные поступления</t>
  </si>
  <si>
    <t xml:space="preserve">Невыясненные поступления, зачисляемые в бюджеты муниципальных районов                                                                                                                               </t>
  </si>
  <si>
    <t>000 1 17 05000 00 0000 180</t>
  </si>
  <si>
    <t>000 1 17 05050 00 0000 180</t>
  </si>
  <si>
    <t xml:space="preserve">Прочие неналоговые доходы бюджетов муниципальных районов                                                                                                             </t>
  </si>
  <si>
    <t>Прочие неналоговые доходы бюджетов муниципальных районов</t>
  </si>
  <si>
    <t>000 1 16 08010 01 0000 140</t>
  </si>
  <si>
    <t>000 1 16 08020 01 0000 140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</si>
  <si>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</si>
  <si>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000 1 16 30000 01 0000 140</t>
  </si>
  <si>
    <t>Денежные взыскания (штрафы) за правонарушения в области дорожного движения</t>
  </si>
  <si>
    <t>000 1 16 30030 01 0000 140</t>
  </si>
  <si>
    <t>Прочие денежные взыскания (штрафы) за правонарушения в области дорожного движения</t>
  </si>
  <si>
    <t>000 1 16 33000 05 0000 140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</si>
  <si>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</si>
  <si>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</si>
  <si>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000 1 13 01990 00 0000 130</t>
  </si>
  <si>
    <t>Доходы от оказания платных услуг (работ)</t>
  </si>
  <si>
    <t>000 1 13 01995 05 0000 130</t>
  </si>
  <si>
    <t>Прочие доходы от оказания платных услуг (работ)</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</si>
  <si>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</si>
  <si>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</si>
  <si>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000 2 18 05010 05 0000 180</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</si>
  <si>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</si>
  <si>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</si>
  <si>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000 2 18 05020 05 0000 180</t>
  </si>
  <si>
    <t>Доходы бюджетов муниципальных районов от возврата  автономными учреждениями остатков субсидий прошлых лет</t>
  </si>
  <si>
    <t>000 2 19 45 160 05 0000 151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</si>
  <si>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</si>
  <si>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000 2 19 00000 00 0000 000</t>
  </si>
  <si>
    <t>ВОЗВРАТ ОСТАТКОВ СУБСИДИЙ, СУБВЕНЦИЙ И ИНЫХ МЕЖБЮДЖЕТНЫХ ТРАНСФЕРТОВ, ИМЕЮЩИХ ЦЕЛЕВОЕ НАЗНАЧЕНИЕ, ПРОШЛЫХ ЛЕТ</t>
  </si>
  <si>
    <t>000 2 19 60010 05 0000 151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</si>
  <si>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</si>
  <si>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000 2 19 00 000 00 0000 000</t>
  </si>
  <si>
    <t>000 1 05 02010 02 0000 110</t>
  </si>
  <si>
    <t>000 1 05 04020 02 0000 110</t>
  </si>
  <si>
    <t xml:space="preserve"> 000 1 13 02990 00 0000 130</t>
  </si>
  <si>
    <t xml:space="preserve"> 000 1 13 02995 05 0000 130</t>
  </si>
  <si>
    <t xml:space="preserve"> 000 1 09 00000 00 0000 000</t>
  </si>
  <si>
    <t xml:space="preserve"> 000 1 09 01000 00 0000 110</t>
  </si>
  <si>
    <t xml:space="preserve"> 000 1 09 01030 05 0000 110</t>
  </si>
  <si>
    <t xml:space="preserve"> 000 1 09 06000 02 0000 110</t>
  </si>
  <si>
    <t xml:space="preserve"> 000 1 09 06010 02 0000 110</t>
  </si>
  <si>
    <t xml:space="preserve"> 000 1 09 07000 00 0000 110</t>
  </si>
  <si>
    <t xml:space="preserve"> 000 1 09 07030 00 0000 110</t>
  </si>
  <si>
    <t xml:space="preserve"> 000 1 09 07033 05 0000 110</t>
  </si>
  <si>
    <t>000 1 05 03010 01 0000 110</t>
  </si>
  <si>
    <t>Денежные взыскания (штрафы) за административные прпавонарушения в области государственного регулирования производства и оборота этилового спирта, алкогольной, спиртосодержащей продукции</t>
  </si>
  <si>
    <t>Сведения об исполнении бюджета по доходам на 01.04.2019  в разрезе видов доходов в сравнении с соответствующим периодом прошлого года</t>
  </si>
  <si>
    <t>Темп роста 2019/2018, %</t>
  </si>
  <si>
    <t>Отклонение в абсолютных значениях</t>
  </si>
  <si>
    <t>Исполнено 1 полугодие 2018</t>
  </si>
  <si>
    <t>Исполнено 1 полугодие 2019</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</si>
  <si>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</si>
  <si>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</si>
  <si>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000 1 16 03050 01 0000 140</t>
  </si>
  <si>
    <t xml:space="preserve">Денежные взыскания (штрафы) за нарушение законодательства о налогах и сборах, предусмотренные статьей 129.6 Налогового кодекса                                                                      </t>
  </si>
  <si>
    <t>000 1 16 18050 05 0000 140</t>
  </si>
  <si>
    <t>Денежные взыскания (штрафы) за нарушение бюджетного законодательства (в части бюджетов муниципальных районов)</t>
  </si>
  <si>
    <t>000 1 16 23050 05 0000 140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</si>
  <si>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</si>
  <si>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000 1 16 18000 00 0000 140</t>
  </si>
  <si>
    <t>Денежные взыскания (штрафы) за нарушение бюджетного законодательства Российской Федерации</t>
  </si>
  <si>
    <t>000 1 16 23000 00 0000 140</t>
  </si>
  <si>
    <t>Доходы от возмещения ущерба при возникновении страховых случаев</t>
  </si>
  <si>
    <t xml:space="preserve">Субсидии  бюджетам муниципальных районов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t>
  </si>
  <si>
    <t xml:space="preserve">Субвенция бюджетам муниципальных районов на осуществление переданных полномочий Московской области по оформлению в собственность Московской области сибиреязвенных скотомогильников, по обустройству и содержанию сибиреязвенных скотомогильников </t>
  </si>
  <si>
    <t>Субвенция бюджетам муниципальных районов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</si>
  <si>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000 2 07 05 000 00 0000 150</t>
  </si>
  <si>
    <t>ПРОЧИЕ БЕЗВОЗМЕЗДНЫЕ ПОСТУПЛЕНИЯ</t>
  </si>
  <si>
    <t>000 207 05 030 05 0000 150</t>
  </si>
  <si>
    <t>Прочие безвозмездные поступления в бюджеты муниципальных районов</t>
  </si>
  <si>
    <t>000 2 19 35 135 05 0000 150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</si>
  <si>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муниципальных районов</t>
  </si>
  <si>
    <t>Коды видов доходов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</si>
</sst>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FC19]d\ mmmm\ yyyy\ &quot;г.&quot;"/>
    <numFmt numFmtId="180" formatCode="#,##0.00;[Red]\-#,##0.00"/>
    <numFmt numFmtId="181" formatCode="#,##0.00;[Red]\-#,##0.00;0.00"/>
  </numFmts>
  <fonts count="45">
    <font>
      <sz val="8"/>
      <color indexed="8"/>
      <name val="Arial"/>
      <family val="0"/>
    </font>
    <font>
      <sz val="8"/>
      <name val="Arial"/>
      <family val="2"/>
    </font>
    <font>
      <u val="single"/>
      <sz val="8"/>
      <color indexed="12"/>
      <name val="Arial"/>
      <family val="2"/>
    </font>
    <font>
      <u val="single"/>
      <sz val="8"/>
      <color indexed="36"/>
      <name val="Arial"/>
      <family val="2"/>
    </font>
    <font>
      <sz val="12"/>
      <color indexed="8"/>
      <name val="Times New Roman"/>
      <family val="1"/>
    </font>
    <font>
      <b/>
      <sz val="12"/>
      <color indexed="8"/>
      <name val="Times New Roman"/>
      <family val="1"/>
    </font>
    <font>
      <sz val="12"/>
      <name val="Times New Roman"/>
      <family val="1"/>
    </font>
    <font>
      <b/>
      <sz val="12"/>
      <name val="Times New Roman"/>
      <family val="1"/>
    </font>
    <font>
      <sz val="10"/>
      <name val="Arial"/>
      <family val="2"/>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color indexed="63"/>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medium"/>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11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49" fontId="0" fillId="27" borderId="0">
      <alignment horizontal="left" vertical="top" wrapText="1"/>
      <protection hidden="1" locked="0"/>
    </xf>
    <xf numFmtId="0" fontId="0" fillId="27" borderId="0">
      <alignment horizontal="left" vertical="top" wrapText="1"/>
      <protection hidden="1" locked="0"/>
    </xf>
    <xf numFmtId="49" fontId="0" fillId="0" borderId="0">
      <alignment horizontal="left" vertical="top" wrapText="1"/>
      <protection hidden="1" locked="0"/>
    </xf>
    <xf numFmtId="0" fontId="0" fillId="0" borderId="0">
      <alignment horizontal="left" vertical="top" wrapText="1"/>
      <protection hidden="1" locked="0"/>
    </xf>
    <xf numFmtId="0" fontId="0" fillId="0" borderId="0">
      <alignment horizontal="left" vertical="top" wrapText="1"/>
      <protection hidden="1" locked="0"/>
    </xf>
    <xf numFmtId="49" fontId="0" fillId="0" borderId="0">
      <alignment horizontal="left" vertical="top" wrapText="1"/>
      <protection hidden="1" locked="0"/>
    </xf>
    <xf numFmtId="49" fontId="0" fillId="0" borderId="0">
      <alignment horizontal="left" wrapText="1"/>
      <protection hidden="1" locked="0"/>
    </xf>
    <xf numFmtId="0" fontId="0" fillId="0" borderId="0">
      <alignment horizontal="left" vertical="top" wrapText="1"/>
      <protection hidden="1" locked="0"/>
    </xf>
    <xf numFmtId="0" fontId="0" fillId="0" borderId="0">
      <alignment horizontal="left" vertical="top" wrapText="1"/>
      <protection hidden="1" locked="0"/>
    </xf>
    <xf numFmtId="49" fontId="0" fillId="0" borderId="0">
      <alignment horizontal="left" wrapText="1"/>
      <protection hidden="1" locked="0"/>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7" fillId="0" borderId="0">
      <alignment/>
      <protection/>
    </xf>
    <xf numFmtId="0" fontId="9" fillId="0" borderId="0">
      <alignment/>
      <protection/>
    </xf>
    <xf numFmtId="0" fontId="0" fillId="0" borderId="0" applyProtection="0">
      <alignment/>
    </xf>
    <xf numFmtId="0" fontId="0" fillId="0" borderId="0" applyProtection="0">
      <alignment/>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pplyProtection="0">
      <alignment/>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49" fontId="0" fillId="27" borderId="9">
      <alignment horizontal="center" vertical="center" wrapText="1"/>
      <protection hidden="1" locked="0"/>
    </xf>
    <xf numFmtId="0" fontId="0" fillId="0" borderId="0">
      <alignment horizontal="left" wrapText="1"/>
      <protection hidden="1" locked="0"/>
    </xf>
    <xf numFmtId="0" fontId="0" fillId="0" borderId="9">
      <alignment horizontal="left" wrapText="1"/>
      <protection hidden="1" locked="0"/>
    </xf>
    <xf numFmtId="0" fontId="0" fillId="0" borderId="9">
      <alignment horizontal="left" wrapText="1"/>
      <protection hidden="1" locked="0"/>
    </xf>
    <xf numFmtId="0" fontId="0" fillId="0" borderId="0">
      <alignment horizontal="left" wrapText="1"/>
      <protection hidden="1" locked="0"/>
    </xf>
    <xf numFmtId="0" fontId="41" fillId="0" borderId="10" applyNumberFormat="0" applyFill="0" applyAlignment="0" applyProtection="0"/>
    <xf numFmtId="0" fontId="42" fillId="0" borderId="0" applyNumberFormat="0" applyFill="0" applyBorder="0" applyAlignment="0" applyProtection="0"/>
    <xf numFmtId="49" fontId="0" fillId="27" borderId="11">
      <alignment horizontal="center" vertical="center" wrapText="1"/>
      <protection hidden="1" locked="0"/>
    </xf>
    <xf numFmtId="0" fontId="0" fillId="27" borderId="0">
      <alignment horizontal="left" wrapText="1"/>
      <protection hidden="1" locked="0"/>
    </xf>
    <xf numFmtId="49" fontId="0" fillId="0" borderId="0">
      <alignment horizontal="left" vertical="top" wrapText="1"/>
      <protection hidden="1" locked="0"/>
    </xf>
    <xf numFmtId="49" fontId="0" fillId="0" borderId="0">
      <alignment horizontal="left" vertical="top" wrapText="1"/>
      <protection hidden="1" locked="0"/>
    </xf>
    <xf numFmtId="49" fontId="0" fillId="0" borderId="0">
      <alignment horizontal="left" vertical="top" wrapText="1"/>
      <protection hidden="1" locked="0"/>
    </xf>
    <xf numFmtId="49" fontId="0" fillId="0" borderId="0">
      <alignment horizontal="left" vertical="top" wrapText="1"/>
      <protection hidden="1" locked="0"/>
    </xf>
    <xf numFmtId="0" fontId="0" fillId="0" borderId="12">
      <alignment horizontal="left" wrapText="1"/>
      <protection hidden="1" locked="0"/>
    </xf>
    <xf numFmtId="49" fontId="0" fillId="0" borderId="13">
      <alignment horizontal="center" vertical="center" wrapText="1"/>
      <protection hidden="1" locked="0"/>
    </xf>
    <xf numFmtId="49" fontId="0" fillId="0" borderId="13">
      <alignment horizontal="center" vertical="center" wrapText="1"/>
      <protection hidden="1" locked="0"/>
    </xf>
    <xf numFmtId="0" fontId="0" fillId="0" borderId="12">
      <alignment horizontal="left" wrapText="1"/>
      <protection hidden="1" locked="0"/>
    </xf>
    <xf numFmtId="0" fontId="43" fillId="32" borderId="0" applyNumberFormat="0" applyBorder="0" applyAlignment="0" applyProtection="0"/>
  </cellStyleXfs>
  <cellXfs count="77">
    <xf numFmtId="0" fontId="0" fillId="0" borderId="0" xfId="0" applyAlignment="1">
      <alignment/>
    </xf>
    <xf numFmtId="0" fontId="0" fillId="0" borderId="0" xfId="0" applyFill="1" applyAlignment="1">
      <alignment/>
    </xf>
    <xf numFmtId="172" fontId="5" fillId="0" borderId="14" xfId="0" applyNumberFormat="1" applyFont="1" applyFill="1" applyBorder="1" applyAlignment="1" applyProtection="1">
      <alignment horizontal="center" vertical="center" wrapText="1"/>
      <protection hidden="1" locked="0"/>
    </xf>
    <xf numFmtId="172" fontId="4" fillId="0" borderId="14" xfId="0" applyNumberFormat="1" applyFont="1" applyFill="1" applyBorder="1" applyAlignment="1" applyProtection="1">
      <alignment horizontal="center" vertical="center" wrapText="1"/>
      <protection hidden="1" locked="0"/>
    </xf>
    <xf numFmtId="172" fontId="7" fillId="0" borderId="14" xfId="0" applyNumberFormat="1" applyFont="1" applyFill="1" applyBorder="1" applyAlignment="1">
      <alignment horizontal="center" vertical="center" wrapText="1"/>
    </xf>
    <xf numFmtId="172" fontId="7" fillId="0" borderId="14" xfId="0" applyNumberFormat="1" applyFont="1" applyFill="1" applyBorder="1" applyAlignment="1">
      <alignment horizontal="center" vertical="center"/>
    </xf>
    <xf numFmtId="172" fontId="6" fillId="0" borderId="14" xfId="0" applyNumberFormat="1" applyFont="1" applyFill="1" applyBorder="1" applyAlignment="1">
      <alignment horizontal="center" vertical="center" wrapText="1"/>
    </xf>
    <xf numFmtId="49" fontId="5" fillId="0" borderId="14" xfId="0" applyNumberFormat="1" applyFont="1" applyFill="1" applyBorder="1" applyAlignment="1" applyProtection="1">
      <alignment horizontal="center" vertical="center" wrapText="1"/>
      <protection hidden="1" locked="0"/>
    </xf>
    <xf numFmtId="49" fontId="4" fillId="0" borderId="14" xfId="0" applyNumberFormat="1" applyFont="1" applyFill="1" applyBorder="1" applyAlignment="1" applyProtection="1">
      <alignment horizontal="center" vertical="center" wrapText="1"/>
      <protection hidden="1" locked="0"/>
    </xf>
    <xf numFmtId="0" fontId="4" fillId="0" borderId="14" xfId="0" applyNumberFormat="1" applyFont="1" applyFill="1" applyBorder="1" applyAlignment="1" applyProtection="1">
      <alignment horizontal="center" vertical="center" wrapText="1"/>
      <protection hidden="1" locked="0"/>
    </xf>
    <xf numFmtId="49" fontId="5" fillId="0" borderId="14"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5" fillId="0" borderId="15" xfId="0" applyNumberFormat="1" applyFont="1" applyFill="1" applyBorder="1" applyAlignment="1" applyProtection="1">
      <alignment horizontal="left" vertical="center" wrapText="1"/>
      <protection hidden="1" locked="0"/>
    </xf>
    <xf numFmtId="49" fontId="5" fillId="0" borderId="15" xfId="0" applyNumberFormat="1" applyFont="1" applyFill="1" applyBorder="1" applyAlignment="1" applyProtection="1">
      <alignment horizontal="left" vertical="top" wrapText="1"/>
      <protection hidden="1" locked="0"/>
    </xf>
    <xf numFmtId="49" fontId="4" fillId="0" borderId="15" xfId="0" applyNumberFormat="1" applyFont="1" applyFill="1" applyBorder="1" applyAlignment="1" applyProtection="1">
      <alignment horizontal="left" vertical="top" wrapText="1"/>
      <protection hidden="1" locked="0"/>
    </xf>
    <xf numFmtId="0" fontId="4" fillId="0" borderId="15" xfId="0" applyNumberFormat="1" applyFont="1" applyFill="1" applyBorder="1" applyAlignment="1" applyProtection="1">
      <alignment horizontal="left" vertical="top" wrapText="1"/>
      <protection hidden="1" locked="0"/>
    </xf>
    <xf numFmtId="49" fontId="4" fillId="0" borderId="15" xfId="0" applyNumberFormat="1" applyFont="1" applyFill="1" applyBorder="1" applyAlignment="1" applyProtection="1">
      <alignment horizontal="left" vertical="center" wrapText="1"/>
      <protection hidden="1" locked="0"/>
    </xf>
    <xf numFmtId="0" fontId="6" fillId="0" borderId="15" xfId="0"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4" xfId="0" applyNumberFormat="1" applyFont="1" applyFill="1" applyBorder="1" applyAlignment="1" applyProtection="1">
      <alignment horizontal="left" vertical="center" wrapText="1"/>
      <protection hidden="1" locked="0"/>
    </xf>
    <xf numFmtId="49" fontId="7" fillId="0" borderId="14" xfId="0" applyNumberFormat="1" applyFont="1" applyFill="1" applyBorder="1" applyAlignment="1" applyProtection="1">
      <alignment horizontal="center" vertical="center" wrapText="1"/>
      <protection hidden="1" locked="0"/>
    </xf>
    <xf numFmtId="172" fontId="6" fillId="0" borderId="14" xfId="0" applyNumberFormat="1" applyFont="1" applyFill="1" applyBorder="1" applyAlignment="1">
      <alignment horizontal="center" vertical="center"/>
    </xf>
    <xf numFmtId="49" fontId="4" fillId="0" borderId="16" xfId="0" applyNumberFormat="1" applyFont="1" applyFill="1" applyBorder="1" applyAlignment="1" applyProtection="1">
      <alignment horizontal="center" vertical="center" wrapText="1"/>
      <protection hidden="1" locked="0"/>
    </xf>
    <xf numFmtId="49" fontId="4" fillId="0" borderId="14" xfId="0" applyNumberFormat="1" applyFont="1" applyFill="1" applyBorder="1" applyAlignment="1" applyProtection="1">
      <alignment horizontal="left" vertical="top" wrapText="1"/>
      <protection hidden="1" locked="0"/>
    </xf>
    <xf numFmtId="49" fontId="5" fillId="0" borderId="14" xfId="0" applyNumberFormat="1" applyFont="1" applyFill="1" applyBorder="1" applyAlignment="1" applyProtection="1">
      <alignment horizontal="left" vertical="top" wrapText="1"/>
      <protection hidden="1" locked="0"/>
    </xf>
    <xf numFmtId="2" fontId="4" fillId="0" borderId="11" xfId="0" applyNumberFormat="1" applyFont="1" applyFill="1" applyBorder="1" applyAlignment="1" applyProtection="1">
      <alignment horizontal="left" vertical="top" wrapText="1"/>
      <protection hidden="1" locked="0"/>
    </xf>
    <xf numFmtId="0" fontId="4" fillId="0" borderId="14" xfId="0" applyNumberFormat="1" applyFont="1" applyFill="1" applyBorder="1" applyAlignment="1" applyProtection="1">
      <alignment horizontal="left" vertical="center" wrapText="1"/>
      <protection hidden="1" locked="0"/>
    </xf>
    <xf numFmtId="2" fontId="4" fillId="0" borderId="14" xfId="0" applyNumberFormat="1" applyFont="1" applyFill="1" applyBorder="1" applyAlignment="1" applyProtection="1">
      <alignment horizontal="left" vertical="top" wrapText="1"/>
      <protection hidden="1" locked="0"/>
    </xf>
    <xf numFmtId="0" fontId="4" fillId="0" borderId="14" xfId="0" applyNumberFormat="1" applyFont="1" applyFill="1" applyBorder="1" applyAlignment="1" applyProtection="1">
      <alignment horizontal="left" vertical="top" wrapText="1"/>
      <protection hidden="1" locked="0"/>
    </xf>
    <xf numFmtId="2" fontId="4" fillId="0" borderId="15" xfId="0" applyNumberFormat="1" applyFont="1" applyFill="1" applyBorder="1" applyAlignment="1" applyProtection="1">
      <alignment horizontal="left" vertical="top" wrapText="1"/>
      <protection hidden="1" locked="0"/>
    </xf>
    <xf numFmtId="2" fontId="4" fillId="0" borderId="14" xfId="0" applyNumberFormat="1" applyFont="1" applyFill="1" applyBorder="1" applyAlignment="1">
      <alignment horizontal="left" vertical="center" wrapText="1"/>
    </xf>
    <xf numFmtId="0" fontId="6" fillId="0" borderId="14" xfId="0" applyFont="1" applyFill="1" applyBorder="1" applyAlignment="1">
      <alignment horizontal="justify" vertical="center"/>
    </xf>
    <xf numFmtId="0" fontId="6" fillId="0" borderId="14" xfId="0" applyFont="1" applyFill="1" applyBorder="1" applyAlignment="1">
      <alignment horizontal="justify" vertical="center" wrapText="1"/>
    </xf>
    <xf numFmtId="49" fontId="6" fillId="0" borderId="14" xfId="0" applyNumberFormat="1" applyFont="1" applyFill="1" applyBorder="1" applyAlignment="1">
      <alignment horizontal="left" vertical="top" wrapText="1"/>
    </xf>
    <xf numFmtId="0" fontId="6" fillId="0" borderId="14" xfId="0" applyFont="1" applyFill="1" applyBorder="1" applyAlignment="1">
      <alignment horizontal="left" wrapText="1"/>
    </xf>
    <xf numFmtId="0" fontId="44" fillId="0" borderId="0" xfId="0" applyFont="1" applyFill="1" applyAlignment="1">
      <alignment vertical="center" wrapText="1"/>
    </xf>
    <xf numFmtId="0" fontId="4" fillId="0" borderId="14" xfId="0" applyNumberFormat="1" applyFont="1" applyFill="1" applyBorder="1" applyAlignment="1">
      <alignment horizontal="left" vertical="top" wrapText="1"/>
    </xf>
    <xf numFmtId="49" fontId="6" fillId="0" borderId="14" xfId="0" applyNumberFormat="1" applyFont="1" applyFill="1" applyBorder="1" applyAlignment="1">
      <alignment horizontal="left" vertical="center" wrapText="1"/>
    </xf>
    <xf numFmtId="0" fontId="6" fillId="0" borderId="14" xfId="0" applyFont="1" applyFill="1" applyBorder="1" applyAlignment="1">
      <alignment horizontal="center" vertical="center" wrapText="1"/>
    </xf>
    <xf numFmtId="0" fontId="4" fillId="0" borderId="14"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172" fontId="4" fillId="0" borderId="14" xfId="0" applyNumberFormat="1" applyFont="1" applyFill="1" applyBorder="1" applyAlignment="1">
      <alignment horizontal="center" vertical="center"/>
    </xf>
    <xf numFmtId="172" fontId="4" fillId="0" borderId="14" xfId="0" applyNumberFormat="1" applyFont="1" applyBorder="1" applyAlignment="1">
      <alignment horizontal="center" vertical="center"/>
    </xf>
    <xf numFmtId="0" fontId="4" fillId="0" borderId="0" xfId="0" applyNumberFormat="1" applyFont="1" applyFill="1" applyBorder="1" applyAlignment="1" applyProtection="1">
      <alignment horizontal="left" vertical="top" wrapText="1"/>
      <protection hidden="1" locked="0"/>
    </xf>
    <xf numFmtId="172" fontId="5" fillId="0" borderId="14" xfId="0" applyNumberFormat="1" applyFont="1" applyBorder="1" applyAlignment="1">
      <alignment horizontal="center" vertical="center"/>
    </xf>
    <xf numFmtId="0" fontId="4" fillId="0" borderId="14" xfId="0" applyFont="1" applyBorder="1" applyAlignment="1">
      <alignment wrapText="1"/>
    </xf>
    <xf numFmtId="0" fontId="6" fillId="33" borderId="17" xfId="64" applyNumberFormat="1" applyFont="1" applyFill="1" applyBorder="1" applyAlignment="1" applyProtection="1">
      <alignment horizontal="center" vertical="center"/>
      <protection hidden="1"/>
    </xf>
    <xf numFmtId="49" fontId="5" fillId="0" borderId="11" xfId="80" applyNumberFormat="1" applyFont="1" applyFill="1" applyBorder="1" applyAlignment="1" applyProtection="1">
      <alignment horizontal="left" vertical="center" wrapText="1"/>
      <protection hidden="1" locked="0"/>
    </xf>
    <xf numFmtId="49" fontId="4" fillId="0" borderId="11" xfId="80" applyNumberFormat="1" applyFont="1" applyFill="1" applyBorder="1" applyAlignment="1" applyProtection="1">
      <alignment horizontal="left" vertical="center" wrapText="1"/>
      <protection hidden="1" locked="0"/>
    </xf>
    <xf numFmtId="49" fontId="4" fillId="0" borderId="11" xfId="82" applyNumberFormat="1" applyFont="1" applyFill="1" applyBorder="1" applyAlignment="1" applyProtection="1">
      <alignment horizontal="left" vertical="top" wrapText="1"/>
      <protection hidden="1" locked="0"/>
    </xf>
    <xf numFmtId="49" fontId="4" fillId="0" borderId="11" xfId="83" applyNumberFormat="1" applyFont="1" applyFill="1" applyBorder="1" applyAlignment="1" applyProtection="1">
      <alignment horizontal="left" vertical="top" wrapText="1"/>
      <protection hidden="1" locked="0"/>
    </xf>
    <xf numFmtId="181" fontId="6" fillId="33" borderId="18" xfId="67" applyNumberFormat="1" applyFont="1" applyFill="1" applyBorder="1" applyAlignment="1" applyProtection="1">
      <alignment horizontal="left" vertical="center" wrapText="1"/>
      <protection hidden="1"/>
    </xf>
    <xf numFmtId="172" fontId="5" fillId="0" borderId="14" xfId="0" applyNumberFormat="1" applyFont="1" applyFill="1" applyBorder="1" applyAlignment="1">
      <alignment horizontal="center" vertical="center"/>
    </xf>
    <xf numFmtId="172" fontId="4" fillId="34" borderId="14" xfId="0" applyNumberFormat="1" applyFont="1" applyFill="1" applyBorder="1" applyAlignment="1">
      <alignment horizontal="center" vertical="center"/>
    </xf>
    <xf numFmtId="181" fontId="6" fillId="33" borderId="18" xfId="66" applyNumberFormat="1" applyFont="1" applyFill="1" applyBorder="1" applyAlignment="1" applyProtection="1">
      <alignment horizontal="left" vertical="center" wrapText="1"/>
      <protection hidden="1"/>
    </xf>
    <xf numFmtId="49" fontId="5" fillId="0" borderId="19" xfId="0" applyNumberFormat="1" applyFont="1" applyFill="1" applyBorder="1" applyAlignment="1">
      <alignment horizontal="center" vertical="center" wrapText="1"/>
    </xf>
    <xf numFmtId="0" fontId="5" fillId="0" borderId="19" xfId="0" applyNumberFormat="1" applyFont="1" applyFill="1" applyBorder="1" applyAlignment="1">
      <alignment horizontal="left" vertical="center" wrapText="1"/>
    </xf>
    <xf numFmtId="49" fontId="4" fillId="0" borderId="19" xfId="0" applyNumberFormat="1" applyFont="1" applyFill="1" applyBorder="1" applyAlignment="1">
      <alignment horizontal="center" vertical="center" wrapText="1"/>
    </xf>
    <xf numFmtId="0" fontId="4" fillId="0" borderId="19" xfId="0" applyNumberFormat="1" applyFont="1" applyFill="1" applyBorder="1" applyAlignment="1">
      <alignment horizontal="left" vertical="center" wrapText="1"/>
    </xf>
    <xf numFmtId="181" fontId="6" fillId="33" borderId="18" xfId="65" applyNumberFormat="1" applyFont="1" applyFill="1" applyBorder="1" applyAlignment="1" applyProtection="1">
      <alignment horizontal="left" vertical="center" wrapText="1"/>
      <protection hidden="1"/>
    </xf>
    <xf numFmtId="0" fontId="6" fillId="34" borderId="14" xfId="0" applyFont="1" applyFill="1" applyBorder="1" applyAlignment="1">
      <alignment horizontal="justify" vertical="center"/>
    </xf>
    <xf numFmtId="0" fontId="5" fillId="0" borderId="1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181" fontId="7" fillId="33" borderId="18" xfId="65" applyNumberFormat="1" applyFont="1" applyFill="1" applyBorder="1" applyAlignment="1" applyProtection="1">
      <alignment horizontal="left" vertical="center" wrapText="1"/>
      <protection hidden="1"/>
    </xf>
    <xf numFmtId="181" fontId="6" fillId="0" borderId="18" xfId="65" applyNumberFormat="1" applyFont="1" applyFill="1" applyBorder="1" applyAlignment="1" applyProtection="1">
      <alignment horizontal="left" vertical="center" wrapText="1"/>
      <protection hidden="1"/>
    </xf>
    <xf numFmtId="0" fontId="7" fillId="0" borderId="0" xfId="0" applyFont="1" applyFill="1" applyAlignment="1">
      <alignment horizontal="center" vertical="center" wrapText="1"/>
    </xf>
    <xf numFmtId="49" fontId="4" fillId="0" borderId="20" xfId="0" applyNumberFormat="1" applyFont="1" applyFill="1" applyBorder="1" applyAlignment="1" applyProtection="1">
      <alignment horizontal="right" vertical="center" wrapText="1"/>
      <protection hidden="1" locked="0"/>
    </xf>
    <xf numFmtId="0" fontId="5" fillId="0" borderId="14"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 fillId="0" borderId="22" xfId="0" applyNumberFormat="1" applyFont="1" applyFill="1" applyBorder="1" applyAlignment="1" applyProtection="1">
      <alignment horizontal="center" vertical="center" wrapText="1"/>
      <protection hidden="1" locked="0"/>
    </xf>
    <xf numFmtId="49" fontId="5" fillId="0" borderId="20" xfId="0" applyNumberFormat="1" applyFont="1" applyFill="1" applyBorder="1" applyAlignment="1" applyProtection="1">
      <alignment horizontal="center" vertical="center" wrapText="1"/>
      <protection hidden="1" locked="0"/>
    </xf>
  </cellXfs>
  <cellStyles count="9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0] 2 2" xfId="46"/>
    <cellStyle name="Денежный [0] 2 3" xfId="47"/>
    <cellStyle name="Денежный [0] 3" xfId="48"/>
    <cellStyle name="Денежный 2" xfId="49"/>
    <cellStyle name="Денежный 2 2" xfId="50"/>
    <cellStyle name="Денежный 2 3" xfId="51"/>
    <cellStyle name="Денежный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1" xfId="62"/>
    <cellStyle name="Обычный 2" xfId="63"/>
    <cellStyle name="Обычный 2 10" xfId="64"/>
    <cellStyle name="Обычный 2 11" xfId="65"/>
    <cellStyle name="Обычный 2 12" xfId="66"/>
    <cellStyle name="Обычный 2 13" xfId="67"/>
    <cellStyle name="Обычный 2 2" xfId="68"/>
    <cellStyle name="Обычный 2 2 2" xfId="69"/>
    <cellStyle name="Обычный 2 2 3" xfId="70"/>
    <cellStyle name="Обычный 2 3" xfId="71"/>
    <cellStyle name="Обычный 2 4" xfId="72"/>
    <cellStyle name="Обычный 2 4 2" xfId="73"/>
    <cellStyle name="Обычный 2 5" xfId="74"/>
    <cellStyle name="Обычный 2 5 2" xfId="75"/>
    <cellStyle name="Обычный 2 6" xfId="76"/>
    <cellStyle name="Обычный 2 7" xfId="77"/>
    <cellStyle name="Обычный 2 8" xfId="78"/>
    <cellStyle name="Обычный 2 9" xfId="79"/>
    <cellStyle name="Обычный 3" xfId="80"/>
    <cellStyle name="Обычный 3 2" xfId="81"/>
    <cellStyle name="Обычный 4" xfId="82"/>
    <cellStyle name="Обычный 5" xfId="83"/>
    <cellStyle name="Обычный 6" xfId="84"/>
    <cellStyle name="Обычный 7" xfId="85"/>
    <cellStyle name="Обычный 8" xfId="86"/>
    <cellStyle name="Обычный 9" xfId="87"/>
    <cellStyle name="Followed Hyperlink" xfId="88"/>
    <cellStyle name="Плохой" xfId="89"/>
    <cellStyle name="Пояснение" xfId="90"/>
    <cellStyle name="Примечание" xfId="91"/>
    <cellStyle name="Percent" xfId="92"/>
    <cellStyle name="Процентный 2" xfId="93"/>
    <cellStyle name="Процентный 2 2" xfId="94"/>
    <cellStyle name="Процентный 2 3" xfId="95"/>
    <cellStyle name="Процентный 3" xfId="96"/>
    <cellStyle name="Связанная ячейка" xfId="97"/>
    <cellStyle name="Текст предупреждения" xfId="98"/>
    <cellStyle name="Comma" xfId="99"/>
    <cellStyle name="Comma [0]" xfId="100"/>
    <cellStyle name="Финансовый [0] 2" xfId="101"/>
    <cellStyle name="Финансовый [0] 2 2" xfId="102"/>
    <cellStyle name="Финансовый [0] 2 3" xfId="103"/>
    <cellStyle name="Финансовый [0] 3" xfId="104"/>
    <cellStyle name="Финансовый 2" xfId="105"/>
    <cellStyle name="Финансовый 2 2" xfId="106"/>
    <cellStyle name="Финансовый 2 3" xfId="107"/>
    <cellStyle name="Финансовый 3" xfId="108"/>
    <cellStyle name="Хороший"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3"/>
  <sheetViews>
    <sheetView tabSelected="1" zoomScalePageLayoutView="0" workbookViewId="0" topLeftCell="A170">
      <selection activeCell="E173" sqref="E173"/>
    </sheetView>
  </sheetViews>
  <sheetFormatPr defaultColWidth="9.33203125" defaultRowHeight="11.25"/>
  <cols>
    <col min="1" max="1" width="33.5" style="0" customWidth="1"/>
    <col min="2" max="2" width="100.33203125" style="0" customWidth="1"/>
    <col min="3" max="4" width="15.5" style="0" customWidth="1"/>
    <col min="5" max="5" width="14.16015625" style="0" customWidth="1"/>
    <col min="6" max="6" width="17.5" style="0" customWidth="1"/>
  </cols>
  <sheetData>
    <row r="1" spans="1:6" ht="15">
      <c r="A1" s="70" t="s">
        <v>276</v>
      </c>
      <c r="B1" s="70"/>
      <c r="C1" s="70"/>
      <c r="D1" s="70"/>
      <c r="E1" s="70"/>
      <c r="F1" s="70"/>
    </row>
    <row r="2" spans="1:6" ht="12.75" customHeight="1">
      <c r="A2" s="71" t="s">
        <v>21</v>
      </c>
      <c r="B2" s="71"/>
      <c r="C2" s="71"/>
      <c r="D2" s="71"/>
      <c r="E2" s="71"/>
      <c r="F2" s="71"/>
    </row>
    <row r="3" spans="1:6" ht="15" customHeight="1">
      <c r="A3" s="73" t="s">
        <v>302</v>
      </c>
      <c r="B3" s="75" t="s">
        <v>14</v>
      </c>
      <c r="C3" s="72" t="s">
        <v>279</v>
      </c>
      <c r="D3" s="72" t="s">
        <v>280</v>
      </c>
      <c r="E3" s="72" t="s">
        <v>277</v>
      </c>
      <c r="F3" s="72" t="s">
        <v>278</v>
      </c>
    </row>
    <row r="4" spans="1:6" ht="53.25" customHeight="1">
      <c r="A4" s="74"/>
      <c r="B4" s="76"/>
      <c r="C4" s="72"/>
      <c r="D4" s="72"/>
      <c r="E4" s="72"/>
      <c r="F4" s="72"/>
    </row>
    <row r="5" spans="1:6" ht="30.75">
      <c r="A5" s="25" t="s">
        <v>60</v>
      </c>
      <c r="B5" s="13" t="s">
        <v>27</v>
      </c>
      <c r="C5" s="2">
        <f>C6+C17+C32+C46+C62+C78+C88+C12+C71+C37+C116</f>
        <v>806274.0999999999</v>
      </c>
      <c r="D5" s="2">
        <f>D6+D17+D32+D46+D62+D78+D88+D12+D71+D37+D116</f>
        <v>916457.5000000001</v>
      </c>
      <c r="E5" s="49">
        <f>D5*100/C5</f>
        <v>113.66574965015003</v>
      </c>
      <c r="F5" s="49">
        <f>D5-C5</f>
        <v>110183.40000000026</v>
      </c>
    </row>
    <row r="6" spans="1:6" ht="30.75">
      <c r="A6" s="7" t="s">
        <v>61</v>
      </c>
      <c r="B6" s="14" t="s">
        <v>41</v>
      </c>
      <c r="C6" s="2">
        <f>C7</f>
        <v>604402.4</v>
      </c>
      <c r="D6" s="2">
        <f>D7</f>
        <v>706653.4000000001</v>
      </c>
      <c r="E6" s="49">
        <f aca="true" t="shared" si="0" ref="E6:E68">D6*100/C6</f>
        <v>116.9177025107776</v>
      </c>
      <c r="F6" s="49">
        <f aca="true" t="shared" si="1" ref="F6:F68">D6-C6</f>
        <v>102251.00000000012</v>
      </c>
    </row>
    <row r="7" spans="1:6" s="1" customFormat="1" ht="30.75">
      <c r="A7" s="8" t="s">
        <v>62</v>
      </c>
      <c r="B7" s="15" t="s">
        <v>0</v>
      </c>
      <c r="C7" s="3">
        <f>SUM(C8:C11)</f>
        <v>604402.4</v>
      </c>
      <c r="D7" s="46">
        <f>SUM(D8:D11)</f>
        <v>706653.4000000001</v>
      </c>
      <c r="E7" s="47">
        <f t="shared" si="0"/>
        <v>116.9177025107776</v>
      </c>
      <c r="F7" s="47">
        <f t="shared" si="1"/>
        <v>102251.00000000012</v>
      </c>
    </row>
    <row r="8" spans="1:6" ht="62.25">
      <c r="A8" s="8" t="s">
        <v>63</v>
      </c>
      <c r="B8" s="16" t="s">
        <v>42</v>
      </c>
      <c r="C8" s="46">
        <v>579719.6</v>
      </c>
      <c r="D8" s="47">
        <v>677241.3</v>
      </c>
      <c r="E8" s="47">
        <f t="shared" si="0"/>
        <v>116.82221887961008</v>
      </c>
      <c r="F8" s="47">
        <f t="shared" si="1"/>
        <v>97521.70000000007</v>
      </c>
    </row>
    <row r="9" spans="1:6" ht="93">
      <c r="A9" s="8" t="s">
        <v>184</v>
      </c>
      <c r="B9" s="48" t="s">
        <v>185</v>
      </c>
      <c r="C9" s="46">
        <v>1420.4</v>
      </c>
      <c r="D9" s="46">
        <v>3587.3</v>
      </c>
      <c r="E9" s="47">
        <f t="shared" si="0"/>
        <v>252.5556181357364</v>
      </c>
      <c r="F9" s="47">
        <f t="shared" si="1"/>
        <v>2166.9</v>
      </c>
    </row>
    <row r="10" spans="1:6" ht="46.5">
      <c r="A10" s="8" t="s">
        <v>186</v>
      </c>
      <c r="B10" s="33" t="s">
        <v>187</v>
      </c>
      <c r="C10" s="46">
        <v>5061</v>
      </c>
      <c r="D10" s="46">
        <v>5632.8</v>
      </c>
      <c r="E10" s="47">
        <f t="shared" si="0"/>
        <v>111.29816241849437</v>
      </c>
      <c r="F10" s="47">
        <f t="shared" si="1"/>
        <v>571.8000000000002</v>
      </c>
    </row>
    <row r="11" spans="1:6" ht="78">
      <c r="A11" s="27" t="s">
        <v>103</v>
      </c>
      <c r="B11" s="30" t="s">
        <v>116</v>
      </c>
      <c r="C11" s="46">
        <v>18201.4</v>
      </c>
      <c r="D11" s="47">
        <v>20192</v>
      </c>
      <c r="E11" s="47">
        <f t="shared" si="0"/>
        <v>110.93652136648828</v>
      </c>
      <c r="F11" s="47">
        <f t="shared" si="1"/>
        <v>1990.5999999999985</v>
      </c>
    </row>
    <row r="12" spans="1:6" ht="30.75">
      <c r="A12" s="7" t="s">
        <v>104</v>
      </c>
      <c r="B12" s="29" t="s">
        <v>105</v>
      </c>
      <c r="C12" s="2">
        <f>C13+C14+C16+C15</f>
        <v>7370.1</v>
      </c>
      <c r="D12" s="2">
        <f>D13+D14+D16+D15</f>
        <v>8771.599999999999</v>
      </c>
      <c r="E12" s="49">
        <f t="shared" si="0"/>
        <v>119.01602420591306</v>
      </c>
      <c r="F12" s="49">
        <f t="shared" si="1"/>
        <v>1401.4999999999982</v>
      </c>
    </row>
    <row r="13" spans="1:6" ht="62.25">
      <c r="A13" s="8" t="s">
        <v>106</v>
      </c>
      <c r="B13" s="28" t="s">
        <v>128</v>
      </c>
      <c r="C13" s="46">
        <v>3194</v>
      </c>
      <c r="D13" s="47">
        <v>3982</v>
      </c>
      <c r="E13" s="47">
        <f t="shared" si="0"/>
        <v>124.67125860989356</v>
      </c>
      <c r="F13" s="47">
        <f t="shared" si="1"/>
        <v>788</v>
      </c>
    </row>
    <row r="14" spans="1:6" ht="78">
      <c r="A14" s="8" t="s">
        <v>107</v>
      </c>
      <c r="B14" s="32" t="s">
        <v>108</v>
      </c>
      <c r="C14" s="46">
        <v>24.2</v>
      </c>
      <c r="D14" s="47">
        <v>30.2</v>
      </c>
      <c r="E14" s="47">
        <f t="shared" si="0"/>
        <v>124.79338842975207</v>
      </c>
      <c r="F14" s="47">
        <f t="shared" si="1"/>
        <v>6</v>
      </c>
    </row>
    <row r="15" spans="1:6" ht="62.25">
      <c r="A15" s="8" t="s">
        <v>109</v>
      </c>
      <c r="B15" s="28" t="s">
        <v>110</v>
      </c>
      <c r="C15" s="46">
        <v>4815.5</v>
      </c>
      <c r="D15" s="47">
        <v>5517.9</v>
      </c>
      <c r="E15" s="47">
        <f t="shared" si="0"/>
        <v>114.5862319592981</v>
      </c>
      <c r="F15" s="47">
        <f t="shared" si="1"/>
        <v>702.3999999999996</v>
      </c>
    </row>
    <row r="16" spans="1:6" ht="62.25">
      <c r="A16" s="8" t="s">
        <v>111</v>
      </c>
      <c r="B16" s="28" t="s">
        <v>112</v>
      </c>
      <c r="C16" s="46">
        <v>-663.6</v>
      </c>
      <c r="D16" s="47">
        <v>-758.5</v>
      </c>
      <c r="E16" s="47">
        <f t="shared" si="0"/>
        <v>114.30078360458107</v>
      </c>
      <c r="F16" s="47">
        <f t="shared" si="1"/>
        <v>-94.89999999999998</v>
      </c>
    </row>
    <row r="17" spans="1:6" ht="30.75">
      <c r="A17" s="7" t="s">
        <v>64</v>
      </c>
      <c r="B17" s="13" t="s">
        <v>28</v>
      </c>
      <c r="C17" s="2">
        <f>C25+C28+C18+C30</f>
        <v>113266.6</v>
      </c>
      <c r="D17" s="2">
        <f>D25+D28+D18+D30</f>
        <v>126465.69999999998</v>
      </c>
      <c r="E17" s="49">
        <f t="shared" si="0"/>
        <v>111.65312634086304</v>
      </c>
      <c r="F17" s="49">
        <f t="shared" si="1"/>
        <v>13199.099999999977</v>
      </c>
    </row>
    <row r="18" spans="1:6" ht="30.75">
      <c r="A18" s="8" t="s">
        <v>65</v>
      </c>
      <c r="B18" s="17" t="s">
        <v>35</v>
      </c>
      <c r="C18" s="3">
        <f>C19+C22+C24</f>
        <v>70048.2</v>
      </c>
      <c r="D18" s="3">
        <f>D19+D22+D24</f>
        <v>84119.09999999999</v>
      </c>
      <c r="E18" s="47">
        <f t="shared" si="0"/>
        <v>120.08745406734221</v>
      </c>
      <c r="F18" s="47">
        <f t="shared" si="1"/>
        <v>14070.899999999994</v>
      </c>
    </row>
    <row r="19" spans="1:6" ht="30.75">
      <c r="A19" s="8" t="s">
        <v>188</v>
      </c>
      <c r="B19" s="24" t="s">
        <v>99</v>
      </c>
      <c r="C19" s="3">
        <f>C20+C21</f>
        <v>52314.4</v>
      </c>
      <c r="D19" s="3">
        <f>D20+D21</f>
        <v>62103.399999999994</v>
      </c>
      <c r="E19" s="47">
        <f t="shared" si="0"/>
        <v>118.71186518434693</v>
      </c>
      <c r="F19" s="47">
        <f t="shared" si="1"/>
        <v>9788.999999999993</v>
      </c>
    </row>
    <row r="20" spans="1:6" ht="30.75">
      <c r="A20" s="8" t="s">
        <v>189</v>
      </c>
      <c r="B20" s="24" t="s">
        <v>99</v>
      </c>
      <c r="C20" s="46">
        <v>52374.8</v>
      </c>
      <c r="D20" s="46">
        <v>62099.2</v>
      </c>
      <c r="E20" s="47">
        <f t="shared" si="0"/>
        <v>118.5669444083796</v>
      </c>
      <c r="F20" s="47">
        <f t="shared" si="1"/>
        <v>9724.399999999994</v>
      </c>
    </row>
    <row r="21" spans="1:6" ht="46.5">
      <c r="A21" s="8" t="s">
        <v>190</v>
      </c>
      <c r="B21" s="24" t="s">
        <v>191</v>
      </c>
      <c r="C21" s="46">
        <v>-60.4</v>
      </c>
      <c r="D21" s="46">
        <v>4.2</v>
      </c>
      <c r="E21" s="47">
        <f t="shared" si="0"/>
        <v>-6.953642384105961</v>
      </c>
      <c r="F21" s="47">
        <f t="shared" si="1"/>
        <v>64.6</v>
      </c>
    </row>
    <row r="22" spans="1:6" ht="30.75">
      <c r="A22" s="8" t="s">
        <v>192</v>
      </c>
      <c r="B22" s="24" t="s">
        <v>100</v>
      </c>
      <c r="C22" s="3">
        <f>SUM(C23:C23)</f>
        <v>17725.5</v>
      </c>
      <c r="D22" s="3">
        <f>SUM(D23:D23)</f>
        <v>22014.9</v>
      </c>
      <c r="E22" s="47">
        <f t="shared" si="0"/>
        <v>124.1990352881442</v>
      </c>
      <c r="F22" s="47">
        <f t="shared" si="1"/>
        <v>4289.4000000000015</v>
      </c>
    </row>
    <row r="23" spans="1:6" ht="30.75">
      <c r="A23" s="8" t="s">
        <v>193</v>
      </c>
      <c r="B23" s="24" t="s">
        <v>100</v>
      </c>
      <c r="C23" s="46">
        <v>17725.5</v>
      </c>
      <c r="D23" s="46">
        <v>22014.9</v>
      </c>
      <c r="E23" s="47">
        <f t="shared" si="0"/>
        <v>124.1990352881442</v>
      </c>
      <c r="F23" s="47">
        <f t="shared" si="1"/>
        <v>4289.4000000000015</v>
      </c>
    </row>
    <row r="24" spans="1:6" ht="30.75">
      <c r="A24" s="51" t="s">
        <v>194</v>
      </c>
      <c r="B24" s="50" t="s">
        <v>195</v>
      </c>
      <c r="C24" s="46">
        <v>8.3</v>
      </c>
      <c r="D24" s="46">
        <v>0.8</v>
      </c>
      <c r="E24" s="47">
        <f t="shared" si="0"/>
        <v>9.638554216867469</v>
      </c>
      <c r="F24" s="47">
        <f t="shared" si="1"/>
        <v>-7.500000000000001</v>
      </c>
    </row>
    <row r="25" spans="1:6" ht="30.75">
      <c r="A25" s="8" t="s">
        <v>66</v>
      </c>
      <c r="B25" s="15" t="s">
        <v>1</v>
      </c>
      <c r="C25" s="3">
        <f>C26+C27</f>
        <v>33430.4</v>
      </c>
      <c r="D25" s="3">
        <f>D26+D27</f>
        <v>31784.5</v>
      </c>
      <c r="E25" s="47">
        <f t="shared" si="0"/>
        <v>95.07663683354073</v>
      </c>
      <c r="F25" s="47">
        <f t="shared" si="1"/>
        <v>-1645.9000000000015</v>
      </c>
    </row>
    <row r="26" spans="1:6" ht="30.75">
      <c r="A26" s="8" t="s">
        <v>262</v>
      </c>
      <c r="B26" s="15" t="s">
        <v>1</v>
      </c>
      <c r="C26" s="46">
        <v>33417.3</v>
      </c>
      <c r="D26" s="46">
        <v>31781.9</v>
      </c>
      <c r="E26" s="47">
        <f t="shared" si="0"/>
        <v>95.10612766441334</v>
      </c>
      <c r="F26" s="47">
        <f t="shared" si="1"/>
        <v>-1635.4000000000015</v>
      </c>
    </row>
    <row r="27" spans="1:6" ht="30.75">
      <c r="A27" s="8" t="s">
        <v>196</v>
      </c>
      <c r="B27" s="28" t="s">
        <v>197</v>
      </c>
      <c r="C27" s="47">
        <v>13.1</v>
      </c>
      <c r="D27" s="47">
        <v>2.6</v>
      </c>
      <c r="E27" s="47">
        <f t="shared" si="0"/>
        <v>19.84732824427481</v>
      </c>
      <c r="F27" s="47">
        <f t="shared" si="1"/>
        <v>-10.5</v>
      </c>
    </row>
    <row r="28" spans="1:6" ht="30.75">
      <c r="A28" s="8" t="s">
        <v>67</v>
      </c>
      <c r="B28" s="15" t="s">
        <v>2</v>
      </c>
      <c r="C28" s="3">
        <f>C29</f>
        <v>67.9</v>
      </c>
      <c r="D28" s="3">
        <f>D29</f>
        <v>206.7</v>
      </c>
      <c r="E28" s="47">
        <f t="shared" si="0"/>
        <v>304.41826215022087</v>
      </c>
      <c r="F28" s="47">
        <f t="shared" si="1"/>
        <v>138.79999999999998</v>
      </c>
    </row>
    <row r="29" spans="1:6" ht="30.75">
      <c r="A29" s="8" t="s">
        <v>274</v>
      </c>
      <c r="B29" s="15" t="s">
        <v>2</v>
      </c>
      <c r="C29" s="46">
        <v>67.9</v>
      </c>
      <c r="D29" s="46">
        <v>206.7</v>
      </c>
      <c r="E29" s="47">
        <f t="shared" si="0"/>
        <v>304.41826215022087</v>
      </c>
      <c r="F29" s="47">
        <f t="shared" si="1"/>
        <v>138.79999999999998</v>
      </c>
    </row>
    <row r="30" spans="1:6" ht="30.75">
      <c r="A30" s="8" t="s">
        <v>68</v>
      </c>
      <c r="B30" s="15" t="s">
        <v>43</v>
      </c>
      <c r="C30" s="3">
        <f>C31</f>
        <v>9720.1</v>
      </c>
      <c r="D30" s="3">
        <f>D31</f>
        <v>10355.4</v>
      </c>
      <c r="E30" s="47">
        <f t="shared" si="0"/>
        <v>106.53594098826143</v>
      </c>
      <c r="F30" s="47">
        <f t="shared" si="1"/>
        <v>635.2999999999993</v>
      </c>
    </row>
    <row r="31" spans="1:6" ht="30.75">
      <c r="A31" s="8" t="s">
        <v>263</v>
      </c>
      <c r="B31" s="15" t="s">
        <v>37</v>
      </c>
      <c r="C31" s="46">
        <v>9720.1</v>
      </c>
      <c r="D31" s="46">
        <v>10355.4</v>
      </c>
      <c r="E31" s="47">
        <f t="shared" si="0"/>
        <v>106.53594098826143</v>
      </c>
      <c r="F31" s="47">
        <f t="shared" si="1"/>
        <v>635.2999999999993</v>
      </c>
    </row>
    <row r="32" spans="1:6" ht="30.75">
      <c r="A32" s="7" t="s">
        <v>69</v>
      </c>
      <c r="B32" s="13" t="s">
        <v>29</v>
      </c>
      <c r="C32" s="2">
        <f>C33+C35</f>
        <v>7470.2</v>
      </c>
      <c r="D32" s="2">
        <f>D33+D35</f>
        <v>9718.2</v>
      </c>
      <c r="E32" s="49">
        <f t="shared" si="0"/>
        <v>130.09290246579747</v>
      </c>
      <c r="F32" s="49">
        <f t="shared" si="1"/>
        <v>2248.000000000001</v>
      </c>
    </row>
    <row r="33" spans="1:6" ht="30.75">
      <c r="A33" s="8" t="s">
        <v>70</v>
      </c>
      <c r="B33" s="15" t="s">
        <v>3</v>
      </c>
      <c r="C33" s="3">
        <f>C34</f>
        <v>7433.2</v>
      </c>
      <c r="D33" s="47">
        <f>SUM(D34)</f>
        <v>9698.2</v>
      </c>
      <c r="E33" s="47">
        <f t="shared" si="0"/>
        <v>130.47139859010926</v>
      </c>
      <c r="F33" s="47">
        <f t="shared" si="1"/>
        <v>2265.000000000001</v>
      </c>
    </row>
    <row r="34" spans="1:6" ht="46.5">
      <c r="A34" s="8" t="s">
        <v>71</v>
      </c>
      <c r="B34" s="16" t="s">
        <v>44</v>
      </c>
      <c r="C34" s="46">
        <v>7433.2</v>
      </c>
      <c r="D34" s="47">
        <v>9698.2</v>
      </c>
      <c r="E34" s="47">
        <f t="shared" si="0"/>
        <v>130.47139859010926</v>
      </c>
      <c r="F34" s="47">
        <f t="shared" si="1"/>
        <v>2265.000000000001</v>
      </c>
    </row>
    <row r="35" spans="1:6" ht="30.75">
      <c r="A35" s="8" t="s">
        <v>72</v>
      </c>
      <c r="B35" s="15" t="s">
        <v>45</v>
      </c>
      <c r="C35" s="3">
        <f>C36</f>
        <v>37</v>
      </c>
      <c r="D35" s="47">
        <f>SUM(D36)</f>
        <v>20</v>
      </c>
      <c r="E35" s="47">
        <f t="shared" si="0"/>
        <v>54.054054054054056</v>
      </c>
      <c r="F35" s="47">
        <f t="shared" si="1"/>
        <v>-17</v>
      </c>
    </row>
    <row r="36" spans="1:6" ht="30.75">
      <c r="A36" s="8" t="s">
        <v>198</v>
      </c>
      <c r="B36" s="15" t="s">
        <v>4</v>
      </c>
      <c r="C36" s="46">
        <v>37</v>
      </c>
      <c r="D36" s="47">
        <v>20</v>
      </c>
      <c r="E36" s="47">
        <f t="shared" si="0"/>
        <v>54.054054054054056</v>
      </c>
      <c r="F36" s="47">
        <f t="shared" si="1"/>
        <v>-17</v>
      </c>
    </row>
    <row r="37" spans="1:6" ht="30.75">
      <c r="A37" s="52" t="s">
        <v>266</v>
      </c>
      <c r="B37" s="29" t="s">
        <v>199</v>
      </c>
      <c r="C37" s="49">
        <f>SUM(C38+C40+C42)</f>
        <v>4.7</v>
      </c>
      <c r="D37" s="49">
        <f>SUM(D38+D40+D42)</f>
        <v>1.8</v>
      </c>
      <c r="E37" s="49">
        <f t="shared" si="0"/>
        <v>38.29787234042553</v>
      </c>
      <c r="F37" s="49">
        <f t="shared" si="1"/>
        <v>-2.9000000000000004</v>
      </c>
    </row>
    <row r="38" spans="1:6" ht="30.75">
      <c r="A38" s="53" t="s">
        <v>267</v>
      </c>
      <c r="B38" s="54" t="s">
        <v>200</v>
      </c>
      <c r="C38" s="47">
        <f>SUM(C39)</f>
        <v>4.2</v>
      </c>
      <c r="D38" s="47">
        <f>SUM(D39)</f>
        <v>1.8</v>
      </c>
      <c r="E38" s="47">
        <f t="shared" si="0"/>
        <v>42.857142857142854</v>
      </c>
      <c r="F38" s="47">
        <f t="shared" si="1"/>
        <v>-2.4000000000000004</v>
      </c>
    </row>
    <row r="39" spans="1:6" ht="30.75">
      <c r="A39" s="53" t="s">
        <v>268</v>
      </c>
      <c r="B39" s="54" t="s">
        <v>201</v>
      </c>
      <c r="C39" s="47">
        <v>4.2</v>
      </c>
      <c r="D39" s="47">
        <v>1.8</v>
      </c>
      <c r="E39" s="47">
        <f t="shared" si="0"/>
        <v>42.857142857142854</v>
      </c>
      <c r="F39" s="47">
        <f t="shared" si="1"/>
        <v>-2.4000000000000004</v>
      </c>
    </row>
    <row r="40" spans="1:6" ht="30.75">
      <c r="A40" s="53" t="s">
        <v>269</v>
      </c>
      <c r="B40" s="55" t="s">
        <v>202</v>
      </c>
      <c r="C40" s="47">
        <f>SUM(C41)</f>
        <v>2.8</v>
      </c>
      <c r="D40" s="47">
        <f>SUM(D41)</f>
        <v>0</v>
      </c>
      <c r="E40" s="47">
        <f t="shared" si="0"/>
        <v>0</v>
      </c>
      <c r="F40" s="47">
        <f t="shared" si="1"/>
        <v>-2.8</v>
      </c>
    </row>
    <row r="41" spans="1:6" ht="30.75">
      <c r="A41" s="53" t="s">
        <v>270</v>
      </c>
      <c r="B41" s="28" t="s">
        <v>203</v>
      </c>
      <c r="C41" s="47">
        <v>2.8</v>
      </c>
      <c r="D41" s="47">
        <v>0</v>
      </c>
      <c r="E41" s="47">
        <f t="shared" si="0"/>
        <v>0</v>
      </c>
      <c r="F41" s="47">
        <f t="shared" si="1"/>
        <v>-2.8</v>
      </c>
    </row>
    <row r="42" spans="1:6" ht="30.75">
      <c r="A42" s="53" t="s">
        <v>271</v>
      </c>
      <c r="B42" s="55" t="s">
        <v>204</v>
      </c>
      <c r="C42" s="47">
        <f>SUM(C44)</f>
        <v>-2.3</v>
      </c>
      <c r="D42" s="47">
        <f>SUM(D44)</f>
        <v>0</v>
      </c>
      <c r="E42" s="47">
        <f t="shared" si="0"/>
        <v>0</v>
      </c>
      <c r="F42" s="47">
        <f t="shared" si="1"/>
        <v>2.3</v>
      </c>
    </row>
    <row r="43" spans="1:6" ht="30.75" hidden="1">
      <c r="A43" s="53" t="s">
        <v>205</v>
      </c>
      <c r="B43" s="28" t="s">
        <v>206</v>
      </c>
      <c r="C43" s="47"/>
      <c r="D43" s="47"/>
      <c r="E43" s="47"/>
      <c r="F43" s="47"/>
    </row>
    <row r="44" spans="1:6" ht="46.5">
      <c r="A44" s="53" t="s">
        <v>272</v>
      </c>
      <c r="B44" s="28" t="s">
        <v>207</v>
      </c>
      <c r="C44" s="47">
        <f>SUM(C45)</f>
        <v>-2.3</v>
      </c>
      <c r="D44" s="47">
        <f>SUM(D45)</f>
        <v>0</v>
      </c>
      <c r="E44" s="47">
        <f t="shared" si="0"/>
        <v>0</v>
      </c>
      <c r="F44" s="47">
        <f t="shared" si="1"/>
        <v>2.3</v>
      </c>
    </row>
    <row r="45" spans="1:6" ht="46.5">
      <c r="A45" s="53" t="s">
        <v>273</v>
      </c>
      <c r="B45" s="28" t="s">
        <v>208</v>
      </c>
      <c r="C45" s="47">
        <v>-2.3</v>
      </c>
      <c r="D45" s="47">
        <v>0</v>
      </c>
      <c r="E45" s="47">
        <f t="shared" si="0"/>
        <v>0</v>
      </c>
      <c r="F45" s="47">
        <f t="shared" si="1"/>
        <v>2.3</v>
      </c>
    </row>
    <row r="46" spans="1:6" ht="30.75">
      <c r="A46" s="7" t="s">
        <v>73</v>
      </c>
      <c r="B46" s="13" t="s">
        <v>33</v>
      </c>
      <c r="C46" s="2">
        <f>C47+C51+C58+C60+C49</f>
        <v>41566.70000000001</v>
      </c>
      <c r="D46" s="2">
        <f>D47+D51+D58+D60+D49</f>
        <v>31295.2</v>
      </c>
      <c r="E46" s="49">
        <f t="shared" si="0"/>
        <v>75.28911364144854</v>
      </c>
      <c r="F46" s="49">
        <f t="shared" si="1"/>
        <v>-10271.500000000011</v>
      </c>
    </row>
    <row r="47" spans="1:6" ht="30.75">
      <c r="A47" s="8" t="s">
        <v>209</v>
      </c>
      <c r="B47" s="24" t="s">
        <v>210</v>
      </c>
      <c r="C47" s="3">
        <f>SUM(C48)</f>
        <v>42.8</v>
      </c>
      <c r="D47" s="3">
        <f>SUM(D48)</f>
        <v>10.1</v>
      </c>
      <c r="E47" s="47">
        <f t="shared" si="0"/>
        <v>23.598130841121495</v>
      </c>
      <c r="F47" s="47">
        <f t="shared" si="1"/>
        <v>-32.699999999999996</v>
      </c>
    </row>
    <row r="48" spans="1:6" ht="30.75">
      <c r="A48" s="8" t="s">
        <v>211</v>
      </c>
      <c r="B48" s="24" t="s">
        <v>212</v>
      </c>
      <c r="C48" s="47">
        <v>42.8</v>
      </c>
      <c r="D48" s="47">
        <v>10.1</v>
      </c>
      <c r="E48" s="47">
        <f t="shared" si="0"/>
        <v>23.598130841121495</v>
      </c>
      <c r="F48" s="47">
        <f t="shared" si="1"/>
        <v>-32.699999999999996</v>
      </c>
    </row>
    <row r="49" spans="1:6" ht="30.75">
      <c r="A49" s="8" t="s">
        <v>171</v>
      </c>
      <c r="B49" s="17" t="s">
        <v>172</v>
      </c>
      <c r="C49" s="3">
        <f>C50</f>
        <v>105.3</v>
      </c>
      <c r="D49" s="3">
        <f>D50</f>
        <v>181.7</v>
      </c>
      <c r="E49" s="47">
        <f t="shared" si="0"/>
        <v>172.55460588793923</v>
      </c>
      <c r="F49" s="47">
        <f t="shared" si="1"/>
        <v>76.39999999999999</v>
      </c>
    </row>
    <row r="50" spans="1:6" ht="30.75">
      <c r="A50" s="8" t="s">
        <v>173</v>
      </c>
      <c r="B50" s="17" t="s">
        <v>174</v>
      </c>
      <c r="C50" s="46">
        <v>105.3</v>
      </c>
      <c r="D50" s="46">
        <v>181.7</v>
      </c>
      <c r="E50" s="47">
        <f t="shared" si="0"/>
        <v>172.55460588793923</v>
      </c>
      <c r="F50" s="47">
        <f t="shared" si="1"/>
        <v>76.39999999999999</v>
      </c>
    </row>
    <row r="51" spans="1:6" ht="78">
      <c r="A51" s="8" t="s">
        <v>74</v>
      </c>
      <c r="B51" s="16" t="s">
        <v>46</v>
      </c>
      <c r="C51" s="3">
        <f>C52+C57</f>
        <v>34449.3</v>
      </c>
      <c r="D51" s="3">
        <f>D52+D57</f>
        <v>25760.1</v>
      </c>
      <c r="E51" s="47">
        <f t="shared" si="0"/>
        <v>74.77684597364822</v>
      </c>
      <c r="F51" s="47">
        <f t="shared" si="1"/>
        <v>-8689.200000000004</v>
      </c>
    </row>
    <row r="52" spans="1:6" ht="62.25">
      <c r="A52" s="8" t="s">
        <v>75</v>
      </c>
      <c r="B52" s="16" t="s">
        <v>47</v>
      </c>
      <c r="C52" s="3">
        <f>C53+C54+C55</f>
        <v>31169.3</v>
      </c>
      <c r="D52" s="3">
        <f>D53+D54+D55</f>
        <v>22656.1</v>
      </c>
      <c r="E52" s="47">
        <f t="shared" si="0"/>
        <v>72.68722749628641</v>
      </c>
      <c r="F52" s="47">
        <f t="shared" si="1"/>
        <v>-8513.2</v>
      </c>
    </row>
    <row r="53" spans="1:6" ht="78">
      <c r="A53" s="8" t="s">
        <v>161</v>
      </c>
      <c r="B53" s="41" t="s">
        <v>169</v>
      </c>
      <c r="C53" s="46">
        <v>9809.4</v>
      </c>
      <c r="D53" s="46">
        <v>11484.3</v>
      </c>
      <c r="E53" s="47">
        <f t="shared" si="0"/>
        <v>117.07443880359655</v>
      </c>
      <c r="F53" s="47">
        <f t="shared" si="1"/>
        <v>1674.8999999999996</v>
      </c>
    </row>
    <row r="54" spans="1:6" ht="62.25">
      <c r="A54" s="8" t="s">
        <v>213</v>
      </c>
      <c r="B54" s="16" t="s">
        <v>214</v>
      </c>
      <c r="C54" s="46">
        <v>4600.4</v>
      </c>
      <c r="D54" s="46">
        <v>0</v>
      </c>
      <c r="E54" s="47">
        <f t="shared" si="0"/>
        <v>0</v>
      </c>
      <c r="F54" s="47">
        <f t="shared" si="1"/>
        <v>-4600.4</v>
      </c>
    </row>
    <row r="55" spans="1:6" ht="62.25">
      <c r="A55" s="8" t="s">
        <v>114</v>
      </c>
      <c r="B55" s="16" t="s">
        <v>115</v>
      </c>
      <c r="C55" s="46">
        <v>16759.5</v>
      </c>
      <c r="D55" s="46">
        <v>11171.8</v>
      </c>
      <c r="E55" s="47">
        <f t="shared" si="0"/>
        <v>66.65950654852472</v>
      </c>
      <c r="F55" s="47">
        <f t="shared" si="1"/>
        <v>-5587.700000000001</v>
      </c>
    </row>
    <row r="56" spans="1:6" ht="30.75">
      <c r="A56" s="8" t="s">
        <v>101</v>
      </c>
      <c r="B56" s="18" t="s">
        <v>48</v>
      </c>
      <c r="C56" s="3">
        <f>C57</f>
        <v>3280</v>
      </c>
      <c r="D56" s="3">
        <f>D57</f>
        <v>3104</v>
      </c>
      <c r="E56" s="47">
        <f t="shared" si="0"/>
        <v>94.63414634146342</v>
      </c>
      <c r="F56" s="47">
        <f t="shared" si="1"/>
        <v>-176</v>
      </c>
    </row>
    <row r="57" spans="1:6" ht="30.75">
      <c r="A57" s="8" t="s">
        <v>76</v>
      </c>
      <c r="B57" s="18" t="s">
        <v>38</v>
      </c>
      <c r="C57" s="46">
        <v>3280</v>
      </c>
      <c r="D57" s="46">
        <v>3104</v>
      </c>
      <c r="E57" s="47">
        <f t="shared" si="0"/>
        <v>94.63414634146342</v>
      </c>
      <c r="F57" s="47">
        <f t="shared" si="1"/>
        <v>-176</v>
      </c>
    </row>
    <row r="58" spans="1:6" ht="46.5">
      <c r="A58" s="8" t="s">
        <v>77</v>
      </c>
      <c r="B58" s="15" t="s">
        <v>49</v>
      </c>
      <c r="C58" s="3">
        <f>C59</f>
        <v>1069.4</v>
      </c>
      <c r="D58" s="3">
        <f>D59</f>
        <v>34.9</v>
      </c>
      <c r="E58" s="47">
        <f t="shared" si="0"/>
        <v>3.263512249859734</v>
      </c>
      <c r="F58" s="47">
        <f t="shared" si="1"/>
        <v>-1034.5</v>
      </c>
    </row>
    <row r="59" spans="1:6" ht="46.5">
      <c r="A59" s="8" t="s">
        <v>78</v>
      </c>
      <c r="B59" s="15" t="s">
        <v>36</v>
      </c>
      <c r="C59" s="46">
        <v>1069.4</v>
      </c>
      <c r="D59" s="46">
        <v>34.9</v>
      </c>
      <c r="E59" s="47">
        <f t="shared" si="0"/>
        <v>3.263512249859734</v>
      </c>
      <c r="F59" s="47">
        <f t="shared" si="1"/>
        <v>-1034.5</v>
      </c>
    </row>
    <row r="60" spans="1:6" s="1" customFormat="1" ht="78">
      <c r="A60" s="8" t="s">
        <v>79</v>
      </c>
      <c r="B60" s="16" t="s">
        <v>50</v>
      </c>
      <c r="C60" s="3">
        <f>C61</f>
        <v>5899.9</v>
      </c>
      <c r="D60" s="3">
        <f>D61</f>
        <v>5308.4</v>
      </c>
      <c r="E60" s="47">
        <f t="shared" si="0"/>
        <v>89.97440634587028</v>
      </c>
      <c r="F60" s="47">
        <f t="shared" si="1"/>
        <v>-591.5</v>
      </c>
    </row>
    <row r="61" spans="1:6" s="1" customFormat="1" ht="62.25">
      <c r="A61" s="8" t="s">
        <v>80</v>
      </c>
      <c r="B61" s="16" t="s">
        <v>39</v>
      </c>
      <c r="C61" s="46">
        <v>5899.9</v>
      </c>
      <c r="D61" s="46">
        <v>5308.4</v>
      </c>
      <c r="E61" s="47">
        <f t="shared" si="0"/>
        <v>89.97440634587028</v>
      </c>
      <c r="F61" s="47">
        <f t="shared" si="1"/>
        <v>-591.5</v>
      </c>
    </row>
    <row r="62" spans="1:6" s="1" customFormat="1" ht="30.75">
      <c r="A62" s="7" t="s">
        <v>81</v>
      </c>
      <c r="B62" s="14" t="s">
        <v>30</v>
      </c>
      <c r="C62" s="2">
        <f>C63</f>
        <v>1316.1</v>
      </c>
      <c r="D62" s="2">
        <f>D63</f>
        <v>5083</v>
      </c>
      <c r="E62" s="49">
        <f t="shared" si="0"/>
        <v>386.21685282273387</v>
      </c>
      <c r="F62" s="49">
        <f t="shared" si="1"/>
        <v>3766.9</v>
      </c>
    </row>
    <row r="63" spans="1:6" s="1" customFormat="1" ht="30.75">
      <c r="A63" s="8" t="s">
        <v>82</v>
      </c>
      <c r="B63" s="15" t="s">
        <v>51</v>
      </c>
      <c r="C63" s="3">
        <f>C64+C66+C68</f>
        <v>1316.1</v>
      </c>
      <c r="D63" s="3">
        <f>D64+D66+D68+D70</f>
        <v>5083</v>
      </c>
      <c r="E63" s="47">
        <f t="shared" si="0"/>
        <v>386.21685282273387</v>
      </c>
      <c r="F63" s="47">
        <f t="shared" si="1"/>
        <v>3766.9</v>
      </c>
    </row>
    <row r="64" spans="1:6" s="1" customFormat="1" ht="30.75">
      <c r="A64" s="8" t="s">
        <v>83</v>
      </c>
      <c r="B64" s="15" t="s">
        <v>52</v>
      </c>
      <c r="C64" s="3">
        <f>C65</f>
        <v>229.3</v>
      </c>
      <c r="D64" s="3">
        <f>D65</f>
        <v>1119</v>
      </c>
      <c r="E64" s="47">
        <f t="shared" si="0"/>
        <v>488.00697775839507</v>
      </c>
      <c r="F64" s="47">
        <f t="shared" si="1"/>
        <v>889.7</v>
      </c>
    </row>
    <row r="65" spans="1:6" s="1" customFormat="1" ht="30.75">
      <c r="A65" s="8" t="s">
        <v>83</v>
      </c>
      <c r="B65" s="15" t="s">
        <v>52</v>
      </c>
      <c r="C65" s="46">
        <v>229.3</v>
      </c>
      <c r="D65" s="46">
        <v>1119</v>
      </c>
      <c r="E65" s="47">
        <f t="shared" si="0"/>
        <v>488.00697775839507</v>
      </c>
      <c r="F65" s="47">
        <f t="shared" si="1"/>
        <v>889.7</v>
      </c>
    </row>
    <row r="66" spans="1:6" s="1" customFormat="1" ht="30.75">
      <c r="A66" s="8" t="s">
        <v>84</v>
      </c>
      <c r="B66" s="15" t="s">
        <v>53</v>
      </c>
      <c r="C66" s="3">
        <f>C67</f>
        <v>270.2</v>
      </c>
      <c r="D66" s="3">
        <f>D67</f>
        <v>717.1</v>
      </c>
      <c r="E66" s="47">
        <f t="shared" si="0"/>
        <v>265.3960029607698</v>
      </c>
      <c r="F66" s="47">
        <f t="shared" si="1"/>
        <v>446.90000000000003</v>
      </c>
    </row>
    <row r="67" spans="1:6" s="1" customFormat="1" ht="30.75">
      <c r="A67" s="8" t="s">
        <v>84</v>
      </c>
      <c r="B67" s="15" t="s">
        <v>53</v>
      </c>
      <c r="C67" s="46">
        <v>270.2</v>
      </c>
      <c r="D67" s="46">
        <v>717.1</v>
      </c>
      <c r="E67" s="47">
        <f t="shared" si="0"/>
        <v>265.3960029607698</v>
      </c>
      <c r="F67" s="47">
        <f t="shared" si="1"/>
        <v>446.90000000000003</v>
      </c>
    </row>
    <row r="68" spans="1:6" s="1" customFormat="1" ht="30.75">
      <c r="A68" s="8" t="s">
        <v>181</v>
      </c>
      <c r="B68" s="15" t="s">
        <v>182</v>
      </c>
      <c r="C68" s="3">
        <f>C69</f>
        <v>816.6</v>
      </c>
      <c r="D68" s="3">
        <f>D69</f>
        <v>3246.8</v>
      </c>
      <c r="E68" s="47">
        <f t="shared" si="0"/>
        <v>397.599804065638</v>
      </c>
      <c r="F68" s="47">
        <f t="shared" si="1"/>
        <v>2430.2000000000003</v>
      </c>
    </row>
    <row r="69" spans="1:6" s="1" customFormat="1" ht="30.75">
      <c r="A69" s="8" t="s">
        <v>181</v>
      </c>
      <c r="B69" s="15" t="s">
        <v>183</v>
      </c>
      <c r="C69" s="46">
        <v>816.6</v>
      </c>
      <c r="D69" s="46">
        <v>3246.8</v>
      </c>
      <c r="E69" s="47">
        <f aca="true" t="shared" si="2" ref="E69:E134">D69*100/C69</f>
        <v>397.599804065638</v>
      </c>
      <c r="F69" s="47">
        <f aca="true" t="shared" si="3" ref="F69:F134">D69-C69</f>
        <v>2430.2000000000003</v>
      </c>
    </row>
    <row r="70" spans="1:6" s="1" customFormat="1" ht="30.75">
      <c r="A70" s="8" t="s">
        <v>281</v>
      </c>
      <c r="B70" s="15" t="s">
        <v>282</v>
      </c>
      <c r="C70" s="46">
        <v>0</v>
      </c>
      <c r="D70" s="46">
        <v>0.1</v>
      </c>
      <c r="E70" s="47"/>
      <c r="F70" s="47">
        <f t="shared" si="3"/>
        <v>0.1</v>
      </c>
    </row>
    <row r="71" spans="1:6" s="1" customFormat="1" ht="30.75">
      <c r="A71" s="7" t="s">
        <v>119</v>
      </c>
      <c r="B71" s="14" t="s">
        <v>120</v>
      </c>
      <c r="C71" s="2">
        <f>C72+C74+C76</f>
        <v>2405.5</v>
      </c>
      <c r="D71" s="2">
        <f>D72+D74+D76</f>
        <v>2798.8</v>
      </c>
      <c r="E71" s="49">
        <f t="shared" si="2"/>
        <v>116.35003117854916</v>
      </c>
      <c r="F71" s="49">
        <f t="shared" si="3"/>
        <v>393.3000000000002</v>
      </c>
    </row>
    <row r="72" spans="1:6" s="1" customFormat="1" ht="30.75">
      <c r="A72" s="8" t="s">
        <v>244</v>
      </c>
      <c r="B72" s="59" t="s">
        <v>245</v>
      </c>
      <c r="C72" s="3">
        <f>C73</f>
        <v>146.3</v>
      </c>
      <c r="D72" s="3">
        <f>D73</f>
        <v>1274.3</v>
      </c>
      <c r="E72" s="47">
        <f t="shared" si="2"/>
        <v>871.0184552289815</v>
      </c>
      <c r="F72" s="47">
        <f t="shared" si="3"/>
        <v>1128</v>
      </c>
    </row>
    <row r="73" spans="1:6" s="1" customFormat="1" ht="30.75">
      <c r="A73" s="8" t="s">
        <v>246</v>
      </c>
      <c r="B73" s="59" t="s">
        <v>247</v>
      </c>
      <c r="C73" s="46">
        <v>146.3</v>
      </c>
      <c r="D73" s="46">
        <v>1274.3</v>
      </c>
      <c r="E73" s="47">
        <f t="shared" si="2"/>
        <v>871.0184552289815</v>
      </c>
      <c r="F73" s="47">
        <f t="shared" si="3"/>
        <v>1128</v>
      </c>
    </row>
    <row r="74" spans="1:6" s="1" customFormat="1" ht="30.75">
      <c r="A74" s="8" t="s">
        <v>121</v>
      </c>
      <c r="B74" s="15" t="s">
        <v>131</v>
      </c>
      <c r="C74" s="3">
        <f>C75</f>
        <v>52.1</v>
      </c>
      <c r="D74" s="3">
        <f>D75</f>
        <v>0</v>
      </c>
      <c r="E74" s="47">
        <f t="shared" si="2"/>
        <v>0</v>
      </c>
      <c r="F74" s="47">
        <f t="shared" si="3"/>
        <v>-52.1</v>
      </c>
    </row>
    <row r="75" spans="1:6" s="1" customFormat="1" ht="30.75">
      <c r="A75" s="8" t="s">
        <v>123</v>
      </c>
      <c r="B75" s="15" t="s">
        <v>122</v>
      </c>
      <c r="C75" s="46">
        <v>52.1</v>
      </c>
      <c r="D75" s="46">
        <v>0</v>
      </c>
      <c r="E75" s="47">
        <f t="shared" si="2"/>
        <v>0</v>
      </c>
      <c r="F75" s="47">
        <f t="shared" si="3"/>
        <v>-52.1</v>
      </c>
    </row>
    <row r="76" spans="1:6" s="1" customFormat="1" ht="30.75">
      <c r="A76" s="42" t="s">
        <v>264</v>
      </c>
      <c r="B76" s="42" t="s">
        <v>176</v>
      </c>
      <c r="C76" s="3">
        <f>C77</f>
        <v>2207.1</v>
      </c>
      <c r="D76" s="3">
        <f>D77</f>
        <v>1524.5</v>
      </c>
      <c r="E76" s="47">
        <f t="shared" si="2"/>
        <v>69.07253862534547</v>
      </c>
      <c r="F76" s="47">
        <f t="shared" si="3"/>
        <v>-682.5999999999999</v>
      </c>
    </row>
    <row r="77" spans="1:6" s="1" customFormat="1" ht="30.75">
      <c r="A77" s="42" t="s">
        <v>265</v>
      </c>
      <c r="B77" s="42" t="s">
        <v>175</v>
      </c>
      <c r="C77" s="46">
        <v>2207.1</v>
      </c>
      <c r="D77" s="46">
        <v>1524.5</v>
      </c>
      <c r="E77" s="47">
        <f t="shared" si="2"/>
        <v>69.07253862534547</v>
      </c>
      <c r="F77" s="47">
        <f t="shared" si="3"/>
        <v>-682.5999999999999</v>
      </c>
    </row>
    <row r="78" spans="1:6" s="1" customFormat="1" ht="30.75">
      <c r="A78" s="7" t="s">
        <v>85</v>
      </c>
      <c r="B78" s="13" t="s">
        <v>31</v>
      </c>
      <c r="C78" s="2">
        <f>C79+C81+C82+C83</f>
        <v>19113.899999999998</v>
      </c>
      <c r="D78" s="2">
        <f>D79+D81+D82+D83</f>
        <v>18037.3</v>
      </c>
      <c r="E78" s="49">
        <f t="shared" si="2"/>
        <v>94.36744986632766</v>
      </c>
      <c r="F78" s="49">
        <f t="shared" si="3"/>
        <v>-1076.5999999999985</v>
      </c>
    </row>
    <row r="79" spans="1:6" s="1" customFormat="1" ht="30.75">
      <c r="A79" s="8" t="s">
        <v>215</v>
      </c>
      <c r="B79" s="17" t="s">
        <v>216</v>
      </c>
      <c r="C79" s="46">
        <f>SUM(C80)</f>
        <v>406.8</v>
      </c>
      <c r="D79" s="46">
        <f>SUM(D80)</f>
        <v>1292</v>
      </c>
      <c r="E79" s="47">
        <f t="shared" si="2"/>
        <v>317.6007866273353</v>
      </c>
      <c r="F79" s="47">
        <f t="shared" si="3"/>
        <v>885.2</v>
      </c>
    </row>
    <row r="80" spans="1:6" s="1" customFormat="1" ht="30.75">
      <c r="A80" s="8" t="s">
        <v>217</v>
      </c>
      <c r="B80" s="17" t="s">
        <v>218</v>
      </c>
      <c r="C80" s="46">
        <v>406.8</v>
      </c>
      <c r="D80" s="46">
        <v>1292</v>
      </c>
      <c r="E80" s="47">
        <f t="shared" si="2"/>
        <v>317.6007866273353</v>
      </c>
      <c r="F80" s="47">
        <f t="shared" si="3"/>
        <v>885.2</v>
      </c>
    </row>
    <row r="81" spans="1:6" s="1" customFormat="1" ht="78">
      <c r="A81" s="8" t="s">
        <v>219</v>
      </c>
      <c r="B81" s="56" t="s">
        <v>220</v>
      </c>
      <c r="C81" s="46">
        <v>348.2</v>
      </c>
      <c r="D81" s="46">
        <v>477.8</v>
      </c>
      <c r="E81" s="47">
        <f t="shared" si="2"/>
        <v>137.21998851234923</v>
      </c>
      <c r="F81" s="47">
        <f t="shared" si="3"/>
        <v>129.60000000000002</v>
      </c>
    </row>
    <row r="82" spans="1:6" s="1" customFormat="1" ht="78">
      <c r="A82" s="8" t="s">
        <v>223</v>
      </c>
      <c r="B82" s="56" t="s">
        <v>224</v>
      </c>
      <c r="C82" s="46">
        <v>14.8</v>
      </c>
      <c r="D82" s="46">
        <v>9.2</v>
      </c>
      <c r="E82" s="47">
        <f t="shared" si="2"/>
        <v>62.162162162162154</v>
      </c>
      <c r="F82" s="47">
        <f t="shared" si="3"/>
        <v>-5.600000000000001</v>
      </c>
    </row>
    <row r="83" spans="1:6" s="1" customFormat="1" ht="30.75">
      <c r="A83" s="8" t="s">
        <v>86</v>
      </c>
      <c r="B83" s="31" t="s">
        <v>117</v>
      </c>
      <c r="C83" s="3">
        <f>C84</f>
        <v>18344.1</v>
      </c>
      <c r="D83" s="3">
        <f>D84</f>
        <v>16258.3</v>
      </c>
      <c r="E83" s="47">
        <f t="shared" si="2"/>
        <v>88.6295866245823</v>
      </c>
      <c r="F83" s="47">
        <f t="shared" si="3"/>
        <v>-2085.7999999999993</v>
      </c>
    </row>
    <row r="84" spans="1:6" s="1" customFormat="1" ht="30.75">
      <c r="A84" s="8" t="s">
        <v>87</v>
      </c>
      <c r="B84" s="16" t="s">
        <v>54</v>
      </c>
      <c r="C84" s="3">
        <f>C85+C86+C87</f>
        <v>18344.1</v>
      </c>
      <c r="D84" s="3">
        <f>D85+D86+D87</f>
        <v>16258.3</v>
      </c>
      <c r="E84" s="47">
        <f t="shared" si="2"/>
        <v>88.6295866245823</v>
      </c>
      <c r="F84" s="47">
        <f t="shared" si="3"/>
        <v>-2085.7999999999993</v>
      </c>
    </row>
    <row r="85" spans="1:6" s="1" customFormat="1" ht="46.5">
      <c r="A85" s="8" t="s">
        <v>162</v>
      </c>
      <c r="B85" s="38" t="s">
        <v>170</v>
      </c>
      <c r="C85" s="46">
        <v>13759.9</v>
      </c>
      <c r="D85" s="46">
        <v>12469.9</v>
      </c>
      <c r="E85" s="47">
        <f t="shared" si="2"/>
        <v>90.62493186723741</v>
      </c>
      <c r="F85" s="47">
        <f t="shared" si="3"/>
        <v>-1290</v>
      </c>
    </row>
    <row r="86" spans="1:6" s="1" customFormat="1" ht="46.5">
      <c r="A86" s="8" t="s">
        <v>221</v>
      </c>
      <c r="B86" s="15" t="s">
        <v>222</v>
      </c>
      <c r="C86" s="46">
        <v>382.7</v>
      </c>
      <c r="D86" s="46">
        <v>0</v>
      </c>
      <c r="E86" s="47">
        <f t="shared" si="2"/>
        <v>0</v>
      </c>
      <c r="F86" s="47">
        <f t="shared" si="3"/>
        <v>-382.7</v>
      </c>
    </row>
    <row r="87" spans="1:6" s="1" customFormat="1" ht="46.5">
      <c r="A87" s="8" t="s">
        <v>113</v>
      </c>
      <c r="B87" s="15" t="s">
        <v>132</v>
      </c>
      <c r="C87" s="46">
        <v>4201.5</v>
      </c>
      <c r="D87" s="46">
        <v>3788.4</v>
      </c>
      <c r="E87" s="47">
        <f t="shared" si="2"/>
        <v>90.16779721528026</v>
      </c>
      <c r="F87" s="47">
        <f t="shared" si="3"/>
        <v>-413.0999999999999</v>
      </c>
    </row>
    <row r="88" spans="1:6" s="1" customFormat="1" ht="30.75">
      <c r="A88" s="7" t="s">
        <v>88</v>
      </c>
      <c r="B88" s="13" t="s">
        <v>32</v>
      </c>
      <c r="C88" s="2">
        <f>C89+C95+C104+C106+C114+C111+C97+C108+C110</f>
        <v>9495.800000000001</v>
      </c>
      <c r="D88" s="2">
        <f>D89+D95+D104+D106+D114+D111+D97+D108+D110+D100+D102+D94</f>
        <v>7604.299999999999</v>
      </c>
      <c r="E88" s="49">
        <f t="shared" si="2"/>
        <v>80.08066724235975</v>
      </c>
      <c r="F88" s="49">
        <f t="shared" si="3"/>
        <v>-1891.5000000000018</v>
      </c>
    </row>
    <row r="89" spans="1:6" s="1" customFormat="1" ht="30.75">
      <c r="A89" s="8" t="s">
        <v>89</v>
      </c>
      <c r="B89" s="15" t="s">
        <v>5</v>
      </c>
      <c r="C89" s="3">
        <f>C90+C92</f>
        <v>347.1</v>
      </c>
      <c r="D89" s="3">
        <f>D90+D92</f>
        <v>251.5</v>
      </c>
      <c r="E89" s="47">
        <f t="shared" si="2"/>
        <v>72.4575050417747</v>
      </c>
      <c r="F89" s="47">
        <f t="shared" si="3"/>
        <v>-95.60000000000002</v>
      </c>
    </row>
    <row r="90" spans="1:6" s="1" customFormat="1" ht="62.25">
      <c r="A90" s="8" t="s">
        <v>90</v>
      </c>
      <c r="B90" s="33" t="s">
        <v>118</v>
      </c>
      <c r="C90" s="3">
        <f>C91</f>
        <v>202.8</v>
      </c>
      <c r="D90" s="3">
        <f>D91</f>
        <v>202.7</v>
      </c>
      <c r="E90" s="47">
        <f t="shared" si="2"/>
        <v>99.95069033530571</v>
      </c>
      <c r="F90" s="47">
        <f t="shared" si="3"/>
        <v>-0.10000000000002274</v>
      </c>
    </row>
    <row r="91" spans="1:6" s="1" customFormat="1" ht="62.25">
      <c r="A91" s="8" t="s">
        <v>90</v>
      </c>
      <c r="B91" s="33" t="s">
        <v>118</v>
      </c>
      <c r="C91" s="46">
        <v>202.8</v>
      </c>
      <c r="D91" s="46">
        <v>202.7</v>
      </c>
      <c r="E91" s="47">
        <f t="shared" si="2"/>
        <v>99.95069033530571</v>
      </c>
      <c r="F91" s="47">
        <f t="shared" si="3"/>
        <v>-0.10000000000002274</v>
      </c>
    </row>
    <row r="92" spans="1:6" s="1" customFormat="1" ht="46.5">
      <c r="A92" s="8" t="s">
        <v>91</v>
      </c>
      <c r="B92" s="15" t="s">
        <v>6</v>
      </c>
      <c r="C92" s="3">
        <f>C93</f>
        <v>144.3</v>
      </c>
      <c r="D92" s="3">
        <f>D93</f>
        <v>48.8</v>
      </c>
      <c r="E92" s="47">
        <f t="shared" si="2"/>
        <v>33.81843381843382</v>
      </c>
      <c r="F92" s="47">
        <f t="shared" si="3"/>
        <v>-95.50000000000001</v>
      </c>
    </row>
    <row r="93" spans="1:6" s="1" customFormat="1" ht="46.5">
      <c r="A93" s="8" t="s">
        <v>91</v>
      </c>
      <c r="B93" s="15" t="s">
        <v>6</v>
      </c>
      <c r="C93" s="46">
        <v>144.3</v>
      </c>
      <c r="D93" s="46">
        <v>48.8</v>
      </c>
      <c r="E93" s="47">
        <f t="shared" si="2"/>
        <v>33.81843381843382</v>
      </c>
      <c r="F93" s="47">
        <f t="shared" si="3"/>
        <v>-95.50000000000001</v>
      </c>
    </row>
    <row r="94" spans="1:6" s="1" customFormat="1" ht="30.75">
      <c r="A94" s="8" t="s">
        <v>283</v>
      </c>
      <c r="B94" s="15" t="s">
        <v>284</v>
      </c>
      <c r="C94" s="46">
        <v>0</v>
      </c>
      <c r="D94" s="46">
        <v>-0.5</v>
      </c>
      <c r="E94" s="47"/>
      <c r="F94" s="47">
        <f>D94-C94</f>
        <v>-0.5</v>
      </c>
    </row>
    <row r="95" spans="1:6" s="1" customFormat="1" ht="46.5">
      <c r="A95" s="8" t="s">
        <v>92</v>
      </c>
      <c r="B95" s="15" t="s">
        <v>7</v>
      </c>
      <c r="C95" s="3">
        <f>C96</f>
        <v>20.3</v>
      </c>
      <c r="D95" s="3">
        <f>D96</f>
        <v>293.4</v>
      </c>
      <c r="E95" s="47">
        <f t="shared" si="2"/>
        <v>1445.3201970443347</v>
      </c>
      <c r="F95" s="47">
        <f t="shared" si="3"/>
        <v>273.09999999999997</v>
      </c>
    </row>
    <row r="96" spans="1:6" s="1" customFormat="1" ht="46.5">
      <c r="A96" s="8" t="s">
        <v>92</v>
      </c>
      <c r="B96" s="15" t="s">
        <v>7</v>
      </c>
      <c r="C96" s="46">
        <v>20.3</v>
      </c>
      <c r="D96" s="46">
        <v>293.4</v>
      </c>
      <c r="E96" s="47">
        <f t="shared" si="2"/>
        <v>1445.3201970443347</v>
      </c>
      <c r="F96" s="47">
        <f t="shared" si="3"/>
        <v>273.09999999999997</v>
      </c>
    </row>
    <row r="97" spans="1:6" s="1" customFormat="1" ht="46.5">
      <c r="A97" s="8" t="s">
        <v>129</v>
      </c>
      <c r="B97" s="15" t="s">
        <v>130</v>
      </c>
      <c r="C97" s="3">
        <f>C98+C99</f>
        <v>365.9</v>
      </c>
      <c r="D97" s="3">
        <f>D98+D99</f>
        <v>283.2</v>
      </c>
      <c r="E97" s="47">
        <f t="shared" si="2"/>
        <v>77.39819622847773</v>
      </c>
      <c r="F97" s="47">
        <f t="shared" si="3"/>
        <v>-82.69999999999999</v>
      </c>
    </row>
    <row r="98" spans="1:6" s="1" customFormat="1" ht="46.5">
      <c r="A98" s="8" t="s">
        <v>234</v>
      </c>
      <c r="B98" s="15" t="s">
        <v>275</v>
      </c>
      <c r="C98" s="46">
        <v>335.9</v>
      </c>
      <c r="D98" s="46">
        <v>248.2</v>
      </c>
      <c r="E98" s="47">
        <f t="shared" si="2"/>
        <v>73.8910389997023</v>
      </c>
      <c r="F98" s="47">
        <f t="shared" si="3"/>
        <v>-87.69999999999999</v>
      </c>
    </row>
    <row r="99" spans="1:6" s="1" customFormat="1" ht="46.5">
      <c r="A99" s="8" t="s">
        <v>235</v>
      </c>
      <c r="B99" s="15" t="s">
        <v>236</v>
      </c>
      <c r="C99" s="46">
        <v>30</v>
      </c>
      <c r="D99" s="46">
        <v>35</v>
      </c>
      <c r="E99" s="47">
        <f t="shared" si="2"/>
        <v>116.66666666666667</v>
      </c>
      <c r="F99" s="47">
        <f t="shared" si="3"/>
        <v>5</v>
      </c>
    </row>
    <row r="100" spans="1:6" s="1" customFormat="1" ht="30.75">
      <c r="A100" s="8" t="s">
        <v>289</v>
      </c>
      <c r="B100" s="28" t="s">
        <v>290</v>
      </c>
      <c r="C100" s="46">
        <f>C101</f>
        <v>0</v>
      </c>
      <c r="D100" s="46">
        <f>D101</f>
        <v>50</v>
      </c>
      <c r="E100" s="47"/>
      <c r="F100" s="47">
        <f>D100-C100</f>
        <v>50</v>
      </c>
    </row>
    <row r="101" spans="1:6" s="1" customFormat="1" ht="30.75">
      <c r="A101" s="8" t="s">
        <v>285</v>
      </c>
      <c r="B101" s="28" t="s">
        <v>286</v>
      </c>
      <c r="C101" s="46">
        <v>0</v>
      </c>
      <c r="D101" s="46">
        <v>50</v>
      </c>
      <c r="E101" s="47"/>
      <c r="F101" s="47">
        <f t="shared" si="3"/>
        <v>50</v>
      </c>
    </row>
    <row r="102" spans="1:6" s="1" customFormat="1" ht="30.75">
      <c r="A102" s="8" t="s">
        <v>291</v>
      </c>
      <c r="B102" s="64" t="s">
        <v>292</v>
      </c>
      <c r="C102" s="46">
        <f>C103</f>
        <v>0</v>
      </c>
      <c r="D102" s="46">
        <f>D103</f>
        <v>400</v>
      </c>
      <c r="E102" s="47"/>
      <c r="F102" s="47">
        <f>D102-C102</f>
        <v>400</v>
      </c>
    </row>
    <row r="103" spans="1:6" s="1" customFormat="1" ht="46.5">
      <c r="A103" s="8" t="s">
        <v>287</v>
      </c>
      <c r="B103" s="64" t="s">
        <v>288</v>
      </c>
      <c r="C103" s="46">
        <v>0</v>
      </c>
      <c r="D103" s="46">
        <v>400</v>
      </c>
      <c r="E103" s="47"/>
      <c r="F103" s="47">
        <f>D103-C103</f>
        <v>400</v>
      </c>
    </row>
    <row r="104" spans="1:6" s="1" customFormat="1" ht="93">
      <c r="A104" s="9" t="s">
        <v>93</v>
      </c>
      <c r="B104" s="16" t="s">
        <v>55</v>
      </c>
      <c r="C104" s="3">
        <f>C105</f>
        <v>2016.6</v>
      </c>
      <c r="D104" s="3">
        <f>D105</f>
        <v>748.3</v>
      </c>
      <c r="E104" s="47">
        <f t="shared" si="2"/>
        <v>37.10701180204305</v>
      </c>
      <c r="F104" s="47">
        <f t="shared" si="3"/>
        <v>-1268.3</v>
      </c>
    </row>
    <row r="105" spans="1:6" s="1" customFormat="1" ht="93">
      <c r="A105" s="9" t="s">
        <v>93</v>
      </c>
      <c r="B105" s="16" t="s">
        <v>55</v>
      </c>
      <c r="C105" s="46">
        <v>2016.6</v>
      </c>
      <c r="D105" s="46">
        <v>748.3</v>
      </c>
      <c r="E105" s="47">
        <f t="shared" si="2"/>
        <v>37.10701180204305</v>
      </c>
      <c r="F105" s="47">
        <f t="shared" si="3"/>
        <v>-1268.3</v>
      </c>
    </row>
    <row r="106" spans="1:6" s="1" customFormat="1" ht="46.5">
      <c r="A106" s="8" t="s">
        <v>94</v>
      </c>
      <c r="B106" s="15" t="s">
        <v>8</v>
      </c>
      <c r="C106" s="3">
        <f>C107</f>
        <v>2823.6</v>
      </c>
      <c r="D106" s="3">
        <f>D107</f>
        <v>1714.7</v>
      </c>
      <c r="E106" s="47">
        <f t="shared" si="2"/>
        <v>60.72744014732965</v>
      </c>
      <c r="F106" s="47">
        <f t="shared" si="3"/>
        <v>-1108.8999999999999</v>
      </c>
    </row>
    <row r="107" spans="1:6" s="1" customFormat="1" ht="46.5">
      <c r="A107" s="8" t="s">
        <v>94</v>
      </c>
      <c r="B107" s="15" t="s">
        <v>8</v>
      </c>
      <c r="C107" s="46">
        <v>2823.6</v>
      </c>
      <c r="D107" s="46">
        <v>1714.7</v>
      </c>
      <c r="E107" s="47">
        <f t="shared" si="2"/>
        <v>60.72744014732965</v>
      </c>
      <c r="F107" s="47">
        <f t="shared" si="3"/>
        <v>-1108.8999999999999</v>
      </c>
    </row>
    <row r="108" spans="1:6" s="1" customFormat="1" ht="30.75">
      <c r="A108" s="8" t="s">
        <v>237</v>
      </c>
      <c r="B108" s="28" t="s">
        <v>238</v>
      </c>
      <c r="C108" s="58">
        <f>SUM(C109)</f>
        <v>1.5</v>
      </c>
      <c r="D108" s="58">
        <f>SUM(D109)</f>
        <v>32.5</v>
      </c>
      <c r="E108" s="47">
        <f t="shared" si="2"/>
        <v>2166.6666666666665</v>
      </c>
      <c r="F108" s="47">
        <f t="shared" si="3"/>
        <v>31</v>
      </c>
    </row>
    <row r="109" spans="1:6" s="1" customFormat="1" ht="30.75">
      <c r="A109" s="8" t="s">
        <v>239</v>
      </c>
      <c r="B109" s="28" t="s">
        <v>240</v>
      </c>
      <c r="C109" s="58">
        <v>1.5</v>
      </c>
      <c r="D109" s="58">
        <v>32.5</v>
      </c>
      <c r="E109" s="47">
        <f t="shared" si="2"/>
        <v>2166.6666666666665</v>
      </c>
      <c r="F109" s="47">
        <f t="shared" si="3"/>
        <v>31</v>
      </c>
    </row>
    <row r="110" spans="1:6" s="1" customFormat="1" ht="46.5">
      <c r="A110" s="8" t="s">
        <v>241</v>
      </c>
      <c r="B110" s="15" t="s">
        <v>242</v>
      </c>
      <c r="C110" s="58">
        <v>105.5</v>
      </c>
      <c r="D110" s="58">
        <v>23</v>
      </c>
      <c r="E110" s="47">
        <f t="shared" si="2"/>
        <v>21.80094786729858</v>
      </c>
      <c r="F110" s="47">
        <f t="shared" si="3"/>
        <v>-82.5</v>
      </c>
    </row>
    <row r="111" spans="1:6" s="1" customFormat="1" ht="62.25">
      <c r="A111" s="8" t="s">
        <v>126</v>
      </c>
      <c r="B111" s="34" t="s">
        <v>127</v>
      </c>
      <c r="C111" s="3">
        <f>C112+C113</f>
        <v>1526.2</v>
      </c>
      <c r="D111" s="3">
        <f>D112+D113</f>
        <v>639</v>
      </c>
      <c r="E111" s="47">
        <f t="shared" si="2"/>
        <v>41.86869348709212</v>
      </c>
      <c r="F111" s="47">
        <f t="shared" si="3"/>
        <v>-887.2</v>
      </c>
    </row>
    <row r="112" spans="1:6" s="1" customFormat="1" ht="62.25">
      <c r="A112" s="8" t="s">
        <v>126</v>
      </c>
      <c r="B112" s="34" t="s">
        <v>127</v>
      </c>
      <c r="C112" s="46">
        <v>897</v>
      </c>
      <c r="D112" s="46">
        <v>639</v>
      </c>
      <c r="E112" s="47">
        <f t="shared" si="2"/>
        <v>71.23745819397993</v>
      </c>
      <c r="F112" s="47">
        <f t="shared" si="3"/>
        <v>-258</v>
      </c>
    </row>
    <row r="113" spans="1:6" s="1" customFormat="1" ht="93">
      <c r="A113" s="8" t="s">
        <v>126</v>
      </c>
      <c r="B113" s="34" t="s">
        <v>243</v>
      </c>
      <c r="C113" s="46">
        <v>629.2</v>
      </c>
      <c r="D113" s="46">
        <v>0</v>
      </c>
      <c r="E113" s="47">
        <f t="shared" si="2"/>
        <v>0</v>
      </c>
      <c r="F113" s="47">
        <f t="shared" si="3"/>
        <v>-629.2</v>
      </c>
    </row>
    <row r="114" spans="1:6" s="1" customFormat="1" ht="30.75">
      <c r="A114" s="8" t="s">
        <v>95</v>
      </c>
      <c r="B114" s="15" t="s">
        <v>56</v>
      </c>
      <c r="C114" s="3">
        <f>C115</f>
        <v>2289.1</v>
      </c>
      <c r="D114" s="3">
        <f>D115</f>
        <v>3169.2</v>
      </c>
      <c r="E114" s="47">
        <f t="shared" si="2"/>
        <v>138.44742475208596</v>
      </c>
      <c r="F114" s="47">
        <f t="shared" si="3"/>
        <v>880.0999999999999</v>
      </c>
    </row>
    <row r="115" spans="1:6" s="1" customFormat="1" ht="30.75">
      <c r="A115" s="8" t="s">
        <v>96</v>
      </c>
      <c r="B115" s="15" t="s">
        <v>9</v>
      </c>
      <c r="C115" s="46">
        <v>2289.1</v>
      </c>
      <c r="D115" s="46">
        <v>3169.2</v>
      </c>
      <c r="E115" s="47">
        <f t="shared" si="2"/>
        <v>138.44742475208596</v>
      </c>
      <c r="F115" s="47">
        <f t="shared" si="3"/>
        <v>880.0999999999999</v>
      </c>
    </row>
    <row r="116" spans="1:6" s="1" customFormat="1" ht="30.75">
      <c r="A116" s="7" t="s">
        <v>225</v>
      </c>
      <c r="B116" s="29" t="s">
        <v>226</v>
      </c>
      <c r="C116" s="57">
        <f>SUM(C117+C119)</f>
        <v>-137.89999999999998</v>
      </c>
      <c r="D116" s="57">
        <f>SUM(D117+D119)</f>
        <v>28.2</v>
      </c>
      <c r="E116" s="49">
        <f t="shared" si="2"/>
        <v>-20.44960116026106</v>
      </c>
      <c r="F116" s="49">
        <f t="shared" si="3"/>
        <v>166.09999999999997</v>
      </c>
    </row>
    <row r="117" spans="1:6" s="1" customFormat="1" ht="30.75">
      <c r="A117" s="8" t="s">
        <v>227</v>
      </c>
      <c r="B117" s="28" t="s">
        <v>228</v>
      </c>
      <c r="C117" s="46">
        <f>SUM(C118)</f>
        <v>-139.7</v>
      </c>
      <c r="D117" s="46">
        <f>SUM(D118)</f>
        <v>28</v>
      </c>
      <c r="E117" s="47">
        <f t="shared" si="2"/>
        <v>-20.042949176807447</v>
      </c>
      <c r="F117" s="47">
        <f t="shared" si="3"/>
        <v>167.7</v>
      </c>
    </row>
    <row r="118" spans="1:6" s="1" customFormat="1" ht="30.75">
      <c r="A118" s="8" t="s">
        <v>227</v>
      </c>
      <c r="B118" s="28" t="s">
        <v>229</v>
      </c>
      <c r="C118" s="46">
        <v>-139.7</v>
      </c>
      <c r="D118" s="46">
        <v>28</v>
      </c>
      <c r="E118" s="47">
        <f t="shared" si="2"/>
        <v>-20.042949176807447</v>
      </c>
      <c r="F118" s="47">
        <f t="shared" si="3"/>
        <v>167.7</v>
      </c>
    </row>
    <row r="119" spans="1:6" s="1" customFormat="1" ht="30.75">
      <c r="A119" s="8" t="s">
        <v>230</v>
      </c>
      <c r="B119" s="28" t="s">
        <v>233</v>
      </c>
      <c r="C119" s="46">
        <f>SUM(C120)</f>
        <v>1.8</v>
      </c>
      <c r="D119" s="46">
        <f>SUM(D120)</f>
        <v>0.2</v>
      </c>
      <c r="E119" s="47">
        <f t="shared" si="2"/>
        <v>11.11111111111111</v>
      </c>
      <c r="F119" s="47">
        <f t="shared" si="3"/>
        <v>-1.6</v>
      </c>
    </row>
    <row r="120" spans="1:6" s="1" customFormat="1" ht="30.75">
      <c r="A120" s="8" t="s">
        <v>231</v>
      </c>
      <c r="B120" s="28" t="s">
        <v>232</v>
      </c>
      <c r="C120" s="46">
        <v>1.8</v>
      </c>
      <c r="D120" s="46">
        <v>0.2</v>
      </c>
      <c r="E120" s="47">
        <f t="shared" si="2"/>
        <v>11.11111111111111</v>
      </c>
      <c r="F120" s="47">
        <f t="shared" si="3"/>
        <v>-1.6</v>
      </c>
    </row>
    <row r="121" spans="1:6" s="1" customFormat="1" ht="30.75">
      <c r="A121" s="7" t="s">
        <v>97</v>
      </c>
      <c r="B121" s="13" t="s">
        <v>34</v>
      </c>
      <c r="C121" s="4">
        <f>C122+C167+C171</f>
        <v>1496096.4000000004</v>
      </c>
      <c r="D121" s="4">
        <f>D122+D167+D171+D165</f>
        <v>1725674.2000000002</v>
      </c>
      <c r="E121" s="49">
        <f t="shared" si="2"/>
        <v>115.34512080906016</v>
      </c>
      <c r="F121" s="49">
        <f t="shared" si="3"/>
        <v>229577.7999999998</v>
      </c>
    </row>
    <row r="122" spans="1:6" s="1" customFormat="1" ht="30.75">
      <c r="A122" s="7" t="s">
        <v>98</v>
      </c>
      <c r="B122" s="13" t="s">
        <v>13</v>
      </c>
      <c r="C122" s="4">
        <f>C123+C125+C135+C155</f>
        <v>1505928.7000000004</v>
      </c>
      <c r="D122" s="4">
        <f>D123+D125+D135+D155</f>
        <v>1739539.2</v>
      </c>
      <c r="E122" s="49">
        <f t="shared" si="2"/>
        <v>115.5127198253144</v>
      </c>
      <c r="F122" s="49">
        <f t="shared" si="3"/>
        <v>233610.49999999953</v>
      </c>
    </row>
    <row r="123" spans="1:6" s="1" customFormat="1" ht="30.75">
      <c r="A123" s="10" t="s">
        <v>137</v>
      </c>
      <c r="B123" s="19" t="s">
        <v>135</v>
      </c>
      <c r="C123" s="5">
        <f>C124</f>
        <v>116659.8</v>
      </c>
      <c r="D123" s="5">
        <f>D124</f>
        <v>112199.5</v>
      </c>
      <c r="E123" s="49">
        <f t="shared" si="2"/>
        <v>96.17666068345737</v>
      </c>
      <c r="F123" s="49">
        <f t="shared" si="3"/>
        <v>-4460.300000000003</v>
      </c>
    </row>
    <row r="124" spans="1:6" s="1" customFormat="1" ht="30.75">
      <c r="A124" s="11" t="s">
        <v>156</v>
      </c>
      <c r="B124" s="20" t="s">
        <v>11</v>
      </c>
      <c r="C124" s="46">
        <v>116659.8</v>
      </c>
      <c r="D124" s="46">
        <v>112199.5</v>
      </c>
      <c r="E124" s="47">
        <f t="shared" si="2"/>
        <v>96.17666068345737</v>
      </c>
      <c r="F124" s="47">
        <f t="shared" si="3"/>
        <v>-4460.300000000003</v>
      </c>
    </row>
    <row r="125" spans="1:6" s="1" customFormat="1" ht="30.75">
      <c r="A125" s="10" t="s">
        <v>138</v>
      </c>
      <c r="B125" s="19" t="s">
        <v>102</v>
      </c>
      <c r="C125" s="4">
        <f>C126</f>
        <v>19680.699999999997</v>
      </c>
      <c r="D125" s="4">
        <f>D126</f>
        <v>112979.9</v>
      </c>
      <c r="E125" s="49">
        <f t="shared" si="2"/>
        <v>574.0644387648814</v>
      </c>
      <c r="F125" s="49">
        <f t="shared" si="3"/>
        <v>93299.2</v>
      </c>
    </row>
    <row r="126" spans="1:6" s="1" customFormat="1" ht="30.75">
      <c r="A126" s="11" t="s">
        <v>139</v>
      </c>
      <c r="B126" s="20" t="s">
        <v>23</v>
      </c>
      <c r="C126" s="6">
        <f>C127+C128+C129+C130+C131+C132+C133+C134</f>
        <v>19680.699999999997</v>
      </c>
      <c r="D126" s="6">
        <f>D127+D128+D129+D130+D131+D132+D133+D134</f>
        <v>112979.9</v>
      </c>
      <c r="E126" s="49">
        <f t="shared" si="2"/>
        <v>574.0644387648814</v>
      </c>
      <c r="F126" s="49">
        <f t="shared" si="3"/>
        <v>93299.2</v>
      </c>
    </row>
    <row r="127" spans="1:6" s="1" customFormat="1" ht="62.25">
      <c r="A127" s="11"/>
      <c r="B127" s="20" t="s">
        <v>40</v>
      </c>
      <c r="C127" s="46">
        <v>29.7</v>
      </c>
      <c r="D127" s="46">
        <v>85.8</v>
      </c>
      <c r="E127" s="47">
        <f t="shared" si="2"/>
        <v>288.8888888888889</v>
      </c>
      <c r="F127" s="47">
        <f t="shared" si="3"/>
        <v>56.099999999999994</v>
      </c>
    </row>
    <row r="128" spans="1:6" s="1" customFormat="1" ht="46.5">
      <c r="A128" s="11"/>
      <c r="B128" s="23" t="s">
        <v>163</v>
      </c>
      <c r="C128" s="46">
        <v>2745.6</v>
      </c>
      <c r="D128" s="46">
        <v>2327.3</v>
      </c>
      <c r="E128" s="47">
        <f t="shared" si="2"/>
        <v>84.76471445221446</v>
      </c>
      <c r="F128" s="47">
        <f t="shared" si="3"/>
        <v>-418.2999999999997</v>
      </c>
    </row>
    <row r="129" spans="1:6" s="1" customFormat="1" ht="46.5">
      <c r="A129" s="11"/>
      <c r="B129" s="36" t="s">
        <v>164</v>
      </c>
      <c r="C129" s="46">
        <v>4616</v>
      </c>
      <c r="D129" s="46">
        <v>0</v>
      </c>
      <c r="E129" s="47">
        <f t="shared" si="2"/>
        <v>0</v>
      </c>
      <c r="F129" s="47">
        <f t="shared" si="3"/>
        <v>-4616</v>
      </c>
    </row>
    <row r="130" spans="1:6" s="1" customFormat="1" ht="108.75">
      <c r="A130" s="11"/>
      <c r="B130" s="36" t="s">
        <v>165</v>
      </c>
      <c r="C130" s="46">
        <v>5194.3</v>
      </c>
      <c r="D130" s="46">
        <v>0</v>
      </c>
      <c r="E130" s="47">
        <f t="shared" si="2"/>
        <v>0</v>
      </c>
      <c r="F130" s="47">
        <f t="shared" si="3"/>
        <v>-5194.3</v>
      </c>
    </row>
    <row r="131" spans="1:6" s="1" customFormat="1" ht="93">
      <c r="A131" s="11"/>
      <c r="B131" s="36" t="s">
        <v>180</v>
      </c>
      <c r="C131" s="46">
        <v>701.1</v>
      </c>
      <c r="D131" s="46">
        <v>0</v>
      </c>
      <c r="E131" s="47">
        <f t="shared" si="2"/>
        <v>0</v>
      </c>
      <c r="F131" s="47">
        <f t="shared" si="3"/>
        <v>-701.1</v>
      </c>
    </row>
    <row r="132" spans="1:6" s="1" customFormat="1" ht="30.75">
      <c r="A132" s="11"/>
      <c r="B132" s="39" t="s">
        <v>166</v>
      </c>
      <c r="C132" s="46">
        <v>1980</v>
      </c>
      <c r="D132" s="46">
        <v>53979.6</v>
      </c>
      <c r="E132" s="47">
        <f t="shared" si="2"/>
        <v>2726.242424242424</v>
      </c>
      <c r="F132" s="47">
        <f t="shared" si="3"/>
        <v>51999.6</v>
      </c>
    </row>
    <row r="133" spans="1:6" s="1" customFormat="1" ht="46.5">
      <c r="A133" s="11"/>
      <c r="B133" s="36" t="s">
        <v>293</v>
      </c>
      <c r="C133" s="46">
        <v>0</v>
      </c>
      <c r="D133" s="46">
        <v>52167.2</v>
      </c>
      <c r="E133" s="47"/>
      <c r="F133" s="47">
        <f t="shared" si="3"/>
        <v>52167.2</v>
      </c>
    </row>
    <row r="134" spans="1:6" s="1" customFormat="1" ht="30.75">
      <c r="A134" s="11"/>
      <c r="B134" s="39" t="s">
        <v>167</v>
      </c>
      <c r="C134" s="46">
        <v>4414</v>
      </c>
      <c r="D134" s="46">
        <v>4420</v>
      </c>
      <c r="E134" s="47">
        <f t="shared" si="2"/>
        <v>100.13593112822836</v>
      </c>
      <c r="F134" s="47">
        <f t="shared" si="3"/>
        <v>6</v>
      </c>
    </row>
    <row r="135" spans="1:6" s="1" customFormat="1" ht="30.75">
      <c r="A135" s="10" t="s">
        <v>140</v>
      </c>
      <c r="B135" s="21" t="s">
        <v>136</v>
      </c>
      <c r="C135" s="4">
        <f>C137+C136+C150+C149+C148</f>
        <v>1233272.4000000004</v>
      </c>
      <c r="D135" s="4">
        <f>D137+D136+D150+D149+D148</f>
        <v>1348487.7</v>
      </c>
      <c r="E135" s="49">
        <f aca="true" t="shared" si="4" ref="E135:E178">D135*100/C135</f>
        <v>109.34224263836599</v>
      </c>
      <c r="F135" s="49">
        <f aca="true" t="shared" si="5" ref="F135:F178">D135-C135</f>
        <v>115215.29999999958</v>
      </c>
    </row>
    <row r="136" spans="1:6" s="1" customFormat="1" ht="30.75">
      <c r="A136" s="11" t="s">
        <v>141</v>
      </c>
      <c r="B136" s="38" t="s">
        <v>12</v>
      </c>
      <c r="C136" s="46">
        <v>42520.3</v>
      </c>
      <c r="D136" s="46">
        <v>44584</v>
      </c>
      <c r="E136" s="47">
        <f t="shared" si="4"/>
        <v>104.8534464714501</v>
      </c>
      <c r="F136" s="47">
        <f t="shared" si="5"/>
        <v>2063.699999999997</v>
      </c>
    </row>
    <row r="137" spans="1:6" ht="30.75">
      <c r="A137" s="11" t="s">
        <v>142</v>
      </c>
      <c r="B137" s="20" t="s">
        <v>22</v>
      </c>
      <c r="C137" s="6">
        <f>C138+C139+C140+C141+C142+C143+C144+C145</f>
        <v>52021.5</v>
      </c>
      <c r="D137" s="6">
        <f>D138+D139+D140+D141+D142+D143+D144+D145+D146+D147</f>
        <v>58171.7</v>
      </c>
      <c r="E137" s="47">
        <f t="shared" si="4"/>
        <v>111.82241957652124</v>
      </c>
      <c r="F137" s="47">
        <f t="shared" si="5"/>
        <v>6150.199999999997</v>
      </c>
    </row>
    <row r="138" spans="1:6" ht="78">
      <c r="A138" s="11"/>
      <c r="B138" s="22" t="s">
        <v>57</v>
      </c>
      <c r="C138" s="46">
        <v>2697</v>
      </c>
      <c r="D138" s="46">
        <v>2860</v>
      </c>
      <c r="E138" s="47">
        <f t="shared" si="4"/>
        <v>106.04375231738969</v>
      </c>
      <c r="F138" s="47">
        <f t="shared" si="5"/>
        <v>163</v>
      </c>
    </row>
    <row r="139" spans="1:6" ht="62.25">
      <c r="A139" s="11"/>
      <c r="B139" s="20" t="s">
        <v>26</v>
      </c>
      <c r="C139" s="46">
        <v>2496</v>
      </c>
      <c r="D139" s="46">
        <v>3000</v>
      </c>
      <c r="E139" s="47">
        <f t="shared" si="4"/>
        <v>120.1923076923077</v>
      </c>
      <c r="F139" s="47">
        <f t="shared" si="5"/>
        <v>504</v>
      </c>
    </row>
    <row r="140" spans="1:6" ht="124.5">
      <c r="A140" s="11"/>
      <c r="B140" s="22" t="s">
        <v>58</v>
      </c>
      <c r="C140" s="46">
        <v>39053</v>
      </c>
      <c r="D140" s="46">
        <v>39731.6</v>
      </c>
      <c r="E140" s="47">
        <f t="shared" si="4"/>
        <v>101.737638593706</v>
      </c>
      <c r="F140" s="47">
        <f t="shared" si="5"/>
        <v>678.5999999999985</v>
      </c>
    </row>
    <row r="141" spans="1:6" ht="62.25">
      <c r="A141" s="11"/>
      <c r="B141" s="22" t="s">
        <v>158</v>
      </c>
      <c r="C141" s="46">
        <v>27.5</v>
      </c>
      <c r="D141" s="46">
        <v>38.2</v>
      </c>
      <c r="E141" s="47">
        <f t="shared" si="4"/>
        <v>138.90909090909093</v>
      </c>
      <c r="F141" s="47">
        <f t="shared" si="5"/>
        <v>10.700000000000003</v>
      </c>
    </row>
    <row r="142" spans="1:6" ht="78">
      <c r="A142" s="11"/>
      <c r="B142" s="36" t="s">
        <v>134</v>
      </c>
      <c r="C142" s="46">
        <v>2400</v>
      </c>
      <c r="D142" s="46">
        <v>1500</v>
      </c>
      <c r="E142" s="47">
        <f t="shared" si="4"/>
        <v>62.5</v>
      </c>
      <c r="F142" s="47">
        <f t="shared" si="5"/>
        <v>-900</v>
      </c>
    </row>
    <row r="143" spans="1:6" ht="93">
      <c r="A143" s="11"/>
      <c r="B143" s="36" t="s">
        <v>160</v>
      </c>
      <c r="C143" s="46">
        <v>4500</v>
      </c>
      <c r="D143" s="46">
        <v>5450</v>
      </c>
      <c r="E143" s="47">
        <f t="shared" si="4"/>
        <v>121.11111111111111</v>
      </c>
      <c r="F143" s="47">
        <f t="shared" si="5"/>
        <v>950</v>
      </c>
    </row>
    <row r="144" spans="1:6" ht="46.5">
      <c r="A144" s="11"/>
      <c r="B144" s="36" t="s">
        <v>159</v>
      </c>
      <c r="C144" s="46">
        <v>308</v>
      </c>
      <c r="D144" s="46">
        <v>2486.9</v>
      </c>
      <c r="E144" s="47">
        <f t="shared" si="4"/>
        <v>807.4350649350649</v>
      </c>
      <c r="F144" s="47">
        <f t="shared" si="5"/>
        <v>2178.9</v>
      </c>
    </row>
    <row r="145" spans="1:6" ht="46.5">
      <c r="A145" s="11"/>
      <c r="B145" s="39" t="s">
        <v>168</v>
      </c>
      <c r="C145" s="46">
        <v>540</v>
      </c>
      <c r="D145" s="46">
        <v>612</v>
      </c>
      <c r="E145" s="47">
        <f t="shared" si="4"/>
        <v>113.33333333333333</v>
      </c>
      <c r="F145" s="47">
        <f t="shared" si="5"/>
        <v>72</v>
      </c>
    </row>
    <row r="146" spans="1:6" ht="62.25">
      <c r="A146" s="11"/>
      <c r="B146" s="36" t="s">
        <v>294</v>
      </c>
      <c r="C146" s="46">
        <v>0</v>
      </c>
      <c r="D146" s="46">
        <v>1168</v>
      </c>
      <c r="E146" s="47"/>
      <c r="F146" s="47">
        <f t="shared" si="5"/>
        <v>1168</v>
      </c>
    </row>
    <row r="147" spans="1:6" ht="156">
      <c r="A147" s="11"/>
      <c r="B147" s="65" t="s">
        <v>295</v>
      </c>
      <c r="C147" s="46">
        <v>0</v>
      </c>
      <c r="D147" s="46">
        <v>1325</v>
      </c>
      <c r="E147" s="47"/>
      <c r="F147" s="47">
        <f t="shared" si="5"/>
        <v>1325</v>
      </c>
    </row>
    <row r="148" spans="1:6" ht="93">
      <c r="A148" s="11" t="s">
        <v>143</v>
      </c>
      <c r="B148" s="37" t="s">
        <v>144</v>
      </c>
      <c r="C148" s="46">
        <v>980.6</v>
      </c>
      <c r="D148" s="46">
        <v>0</v>
      </c>
      <c r="E148" s="47">
        <f t="shared" si="4"/>
        <v>0</v>
      </c>
      <c r="F148" s="47">
        <f t="shared" si="5"/>
        <v>-980.6</v>
      </c>
    </row>
    <row r="149" spans="1:6" ht="62.25">
      <c r="A149" s="11" t="s">
        <v>145</v>
      </c>
      <c r="B149" s="37" t="s">
        <v>146</v>
      </c>
      <c r="C149" s="46">
        <v>19293.1</v>
      </c>
      <c r="D149" s="46">
        <v>25506.3</v>
      </c>
      <c r="E149" s="47">
        <f t="shared" si="4"/>
        <v>132.2042595539338</v>
      </c>
      <c r="F149" s="47">
        <f t="shared" si="5"/>
        <v>6213.200000000001</v>
      </c>
    </row>
    <row r="150" spans="1:6" ht="30.75">
      <c r="A150" s="11" t="s">
        <v>147</v>
      </c>
      <c r="B150" s="20" t="s">
        <v>24</v>
      </c>
      <c r="C150" s="6">
        <f>C151+C152+C153+C154</f>
        <v>1118456.9000000001</v>
      </c>
      <c r="D150" s="6">
        <f>D151+D152+D153+D154</f>
        <v>1220225.7</v>
      </c>
      <c r="E150" s="47">
        <f t="shared" si="4"/>
        <v>109.09903635982754</v>
      </c>
      <c r="F150" s="47">
        <f t="shared" si="5"/>
        <v>101768.79999999981</v>
      </c>
    </row>
    <row r="151" spans="1:6" ht="156">
      <c r="A151" s="11"/>
      <c r="B151" s="35" t="s">
        <v>125</v>
      </c>
      <c r="C151" s="46">
        <v>705540</v>
      </c>
      <c r="D151" s="46">
        <v>783074.2</v>
      </c>
      <c r="E151" s="47">
        <f t="shared" si="4"/>
        <v>110.98934149729286</v>
      </c>
      <c r="F151" s="47">
        <f t="shared" si="5"/>
        <v>77534.19999999995</v>
      </c>
    </row>
    <row r="152" spans="1:6" ht="108.75">
      <c r="A152" s="11"/>
      <c r="B152" s="22" t="s">
        <v>59</v>
      </c>
      <c r="C152" s="46">
        <v>371490</v>
      </c>
      <c r="D152" s="46">
        <v>389089.5</v>
      </c>
      <c r="E152" s="47">
        <f t="shared" si="4"/>
        <v>104.73754340628281</v>
      </c>
      <c r="F152" s="47">
        <f t="shared" si="5"/>
        <v>17599.5</v>
      </c>
    </row>
    <row r="153" spans="1:6" ht="46.5">
      <c r="A153" s="11"/>
      <c r="B153" s="40" t="s">
        <v>133</v>
      </c>
      <c r="C153" s="46">
        <v>12000.8</v>
      </c>
      <c r="D153" s="46">
        <v>11175.4</v>
      </c>
      <c r="E153" s="47">
        <f t="shared" si="4"/>
        <v>93.1221251916539</v>
      </c>
      <c r="F153" s="47">
        <f t="shared" si="5"/>
        <v>-825.3999999999996</v>
      </c>
    </row>
    <row r="154" spans="1:6" ht="62.25">
      <c r="A154" s="11"/>
      <c r="B154" s="22" t="s">
        <v>124</v>
      </c>
      <c r="C154" s="46">
        <v>29426.1</v>
      </c>
      <c r="D154" s="46">
        <v>36886.6</v>
      </c>
      <c r="E154" s="47">
        <f t="shared" si="4"/>
        <v>125.35334278072868</v>
      </c>
      <c r="F154" s="47">
        <f t="shared" si="5"/>
        <v>7460.5</v>
      </c>
    </row>
    <row r="155" spans="1:6" ht="30.75">
      <c r="A155" s="12" t="s">
        <v>148</v>
      </c>
      <c r="B155" s="21" t="s">
        <v>25</v>
      </c>
      <c r="C155" s="4">
        <f>C156+C163</f>
        <v>136315.8</v>
      </c>
      <c r="D155" s="4">
        <f>D156+D163</f>
        <v>165872.10000000003</v>
      </c>
      <c r="E155" s="49">
        <f t="shared" si="4"/>
        <v>121.68222612492467</v>
      </c>
      <c r="F155" s="49">
        <f t="shared" si="5"/>
        <v>29556.300000000047</v>
      </c>
    </row>
    <row r="156" spans="1:6" ht="62.25">
      <c r="A156" s="11" t="s">
        <v>149</v>
      </c>
      <c r="B156" s="37" t="s">
        <v>157</v>
      </c>
      <c r="C156" s="26">
        <f>C157+C158+C159+C160+C161+C162</f>
        <v>136315.8</v>
      </c>
      <c r="D156" s="26">
        <f>D157+D158+D159+D160+D161+D162</f>
        <v>162692.40000000002</v>
      </c>
      <c r="E156" s="47">
        <f t="shared" si="4"/>
        <v>119.3496278494496</v>
      </c>
      <c r="F156" s="47">
        <f t="shared" si="5"/>
        <v>26376.600000000035</v>
      </c>
    </row>
    <row r="157" spans="1:6" ht="62.25">
      <c r="A157" s="11" t="s">
        <v>150</v>
      </c>
      <c r="B157" s="22" t="s">
        <v>15</v>
      </c>
      <c r="C157" s="46">
        <v>5194.4</v>
      </c>
      <c r="D157" s="46">
        <v>5104</v>
      </c>
      <c r="E157" s="47">
        <f t="shared" si="4"/>
        <v>98.2596642538118</v>
      </c>
      <c r="F157" s="47">
        <f t="shared" si="5"/>
        <v>-90.39999999999964</v>
      </c>
    </row>
    <row r="158" spans="1:6" ht="62.25">
      <c r="A158" s="11" t="s">
        <v>151</v>
      </c>
      <c r="B158" s="22" t="s">
        <v>16</v>
      </c>
      <c r="C158" s="46">
        <v>2791.7</v>
      </c>
      <c r="D158" s="46">
        <v>3191.3</v>
      </c>
      <c r="E158" s="47">
        <f t="shared" si="4"/>
        <v>114.31385893899775</v>
      </c>
      <c r="F158" s="47">
        <f t="shared" si="5"/>
        <v>399.60000000000036</v>
      </c>
    </row>
    <row r="159" spans="1:6" ht="62.25">
      <c r="A159" s="11" t="s">
        <v>152</v>
      </c>
      <c r="B159" s="22" t="s">
        <v>17</v>
      </c>
      <c r="C159" s="46">
        <v>857.7</v>
      </c>
      <c r="D159" s="46">
        <v>919</v>
      </c>
      <c r="E159" s="47">
        <f t="shared" si="4"/>
        <v>107.14702110294975</v>
      </c>
      <c r="F159" s="47">
        <f t="shared" si="5"/>
        <v>61.299999999999955</v>
      </c>
    </row>
    <row r="160" spans="1:6" ht="62.25">
      <c r="A160" s="11" t="s">
        <v>153</v>
      </c>
      <c r="B160" s="22" t="s">
        <v>18</v>
      </c>
      <c r="C160" s="46">
        <v>283.9</v>
      </c>
      <c r="D160" s="46">
        <v>272.5</v>
      </c>
      <c r="E160" s="47">
        <f t="shared" si="4"/>
        <v>95.98450158506517</v>
      </c>
      <c r="F160" s="47">
        <f t="shared" si="5"/>
        <v>-11.399999999999977</v>
      </c>
    </row>
    <row r="161" spans="1:6" ht="62.25">
      <c r="A161" s="11" t="s">
        <v>154</v>
      </c>
      <c r="B161" s="22" t="s">
        <v>19</v>
      </c>
      <c r="C161" s="46">
        <v>12735.2</v>
      </c>
      <c r="D161" s="46">
        <v>14155.9</v>
      </c>
      <c r="E161" s="47">
        <f t="shared" si="4"/>
        <v>111.15569445316916</v>
      </c>
      <c r="F161" s="47">
        <f t="shared" si="5"/>
        <v>1420.699999999999</v>
      </c>
    </row>
    <row r="162" spans="1:6" ht="62.25">
      <c r="A162" s="11" t="s">
        <v>155</v>
      </c>
      <c r="B162" s="22" t="s">
        <v>20</v>
      </c>
      <c r="C162" s="46">
        <v>114452.9</v>
      </c>
      <c r="D162" s="46">
        <v>139049.7</v>
      </c>
      <c r="E162" s="47">
        <f t="shared" si="4"/>
        <v>121.49076170197525</v>
      </c>
      <c r="F162" s="47">
        <f t="shared" si="5"/>
        <v>24596.800000000017</v>
      </c>
    </row>
    <row r="163" spans="1:6" ht="30.75">
      <c r="A163" s="43" t="s">
        <v>177</v>
      </c>
      <c r="B163" s="45" t="s">
        <v>178</v>
      </c>
      <c r="C163" s="26">
        <f>C164</f>
        <v>0</v>
      </c>
      <c r="D163" s="26">
        <f>D164</f>
        <v>3179.7</v>
      </c>
      <c r="E163" s="47"/>
      <c r="F163" s="47">
        <f t="shared" si="5"/>
        <v>3179.7</v>
      </c>
    </row>
    <row r="164" spans="1:6" ht="62.25">
      <c r="A164" s="43"/>
      <c r="B164" s="44" t="s">
        <v>179</v>
      </c>
      <c r="C164" s="46">
        <v>0</v>
      </c>
      <c r="D164" s="46">
        <v>3179.7</v>
      </c>
      <c r="E164" s="47"/>
      <c r="F164" s="47">
        <f t="shared" si="5"/>
        <v>3179.7</v>
      </c>
    </row>
    <row r="165" spans="1:6" ht="30.75">
      <c r="A165" s="10" t="s">
        <v>296</v>
      </c>
      <c r="B165" s="66" t="s">
        <v>297</v>
      </c>
      <c r="C165" s="57">
        <f>C166</f>
        <v>0</v>
      </c>
      <c r="D165" s="57">
        <f>D166</f>
        <v>23.8</v>
      </c>
      <c r="E165" s="49"/>
      <c r="F165" s="49">
        <f>D165-C165</f>
        <v>23.8</v>
      </c>
    </row>
    <row r="166" spans="1:6" ht="30.75">
      <c r="A166" s="11" t="s">
        <v>298</v>
      </c>
      <c r="B166" s="67" t="s">
        <v>299</v>
      </c>
      <c r="C166" s="46">
        <v>0</v>
      </c>
      <c r="D166" s="46">
        <v>23.8</v>
      </c>
      <c r="E166" s="47"/>
      <c r="F166" s="47">
        <f>D166-C166</f>
        <v>23.8</v>
      </c>
    </row>
    <row r="167" spans="1:6" ht="93">
      <c r="A167" s="60" t="s">
        <v>248</v>
      </c>
      <c r="B167" s="61" t="s">
        <v>249</v>
      </c>
      <c r="C167" s="49">
        <f>SUM(C168)</f>
        <v>28.2</v>
      </c>
      <c r="D167" s="49">
        <f>SUM(D168)</f>
        <v>102.6</v>
      </c>
      <c r="E167" s="49">
        <f t="shared" si="4"/>
        <v>363.82978723404256</v>
      </c>
      <c r="F167" s="49">
        <f t="shared" si="5"/>
        <v>74.39999999999999</v>
      </c>
    </row>
    <row r="168" spans="1:6" ht="30.75">
      <c r="A168" s="62" t="s">
        <v>250</v>
      </c>
      <c r="B168" s="63" t="s">
        <v>251</v>
      </c>
      <c r="C168" s="47">
        <f>SUM(C169:C170)</f>
        <v>28.2</v>
      </c>
      <c r="D168" s="47">
        <f>SUM(D169:D170)</f>
        <v>102.6</v>
      </c>
      <c r="E168" s="47">
        <f t="shared" si="4"/>
        <v>363.82978723404256</v>
      </c>
      <c r="F168" s="47">
        <f t="shared" si="5"/>
        <v>74.39999999999999</v>
      </c>
    </row>
    <row r="169" spans="1:6" ht="30.75">
      <c r="A169" s="62" t="s">
        <v>250</v>
      </c>
      <c r="B169" s="63" t="s">
        <v>252</v>
      </c>
      <c r="C169" s="47">
        <v>24</v>
      </c>
      <c r="D169" s="47">
        <v>102.6</v>
      </c>
      <c r="E169" s="47">
        <f t="shared" si="4"/>
        <v>427.5</v>
      </c>
      <c r="F169" s="47">
        <f t="shared" si="5"/>
        <v>78.6</v>
      </c>
    </row>
    <row r="170" spans="1:6" ht="30.75">
      <c r="A170" s="62" t="s">
        <v>253</v>
      </c>
      <c r="B170" s="63" t="s">
        <v>254</v>
      </c>
      <c r="C170" s="47">
        <v>4.2</v>
      </c>
      <c r="D170" s="47">
        <v>0</v>
      </c>
      <c r="E170" s="47">
        <f t="shared" si="4"/>
        <v>0</v>
      </c>
      <c r="F170" s="47">
        <f t="shared" si="5"/>
        <v>-4.2</v>
      </c>
    </row>
    <row r="171" spans="1:6" ht="46.5">
      <c r="A171" s="60" t="s">
        <v>261</v>
      </c>
      <c r="B171" s="61" t="s">
        <v>258</v>
      </c>
      <c r="C171" s="49">
        <f>SUM(C172+C174+C176)</f>
        <v>-9860.5</v>
      </c>
      <c r="D171" s="49">
        <f>SUM(D172+D174+D176)</f>
        <v>-13991.4</v>
      </c>
      <c r="E171" s="49">
        <f t="shared" si="4"/>
        <v>141.89341311292532</v>
      </c>
      <c r="F171" s="49">
        <f t="shared" si="5"/>
        <v>-4130.9</v>
      </c>
    </row>
    <row r="172" spans="1:6" ht="78">
      <c r="A172" s="60" t="s">
        <v>300</v>
      </c>
      <c r="B172" s="68" t="s">
        <v>301</v>
      </c>
      <c r="C172" s="49">
        <f>C173</f>
        <v>0</v>
      </c>
      <c r="D172" s="49">
        <f>D173</f>
        <v>-980.6</v>
      </c>
      <c r="E172" s="49"/>
      <c r="F172" s="49">
        <f>D172-C172</f>
        <v>-980.6</v>
      </c>
    </row>
    <row r="173" spans="1:6" ht="78">
      <c r="A173" s="62" t="s">
        <v>300</v>
      </c>
      <c r="B173" s="69" t="s">
        <v>301</v>
      </c>
      <c r="C173" s="47">
        <v>0</v>
      </c>
      <c r="D173" s="47">
        <v>-980.6</v>
      </c>
      <c r="E173" s="47"/>
      <c r="F173" s="47">
        <f>D173-C173</f>
        <v>-980.6</v>
      </c>
    </row>
    <row r="174" spans="1:6" ht="62.25">
      <c r="A174" s="60" t="s">
        <v>255</v>
      </c>
      <c r="B174" s="61" t="s">
        <v>256</v>
      </c>
      <c r="C174" s="49">
        <f>SUM(C175)</f>
        <v>-5.1</v>
      </c>
      <c r="D174" s="49">
        <f>SUM(D175)</f>
        <v>0</v>
      </c>
      <c r="E174" s="49">
        <f t="shared" si="4"/>
        <v>0</v>
      </c>
      <c r="F174" s="49">
        <f t="shared" si="5"/>
        <v>5.1</v>
      </c>
    </row>
    <row r="175" spans="1:6" ht="62.25">
      <c r="A175" s="62" t="s">
        <v>255</v>
      </c>
      <c r="B175" s="63" t="s">
        <v>256</v>
      </c>
      <c r="C175" s="47">
        <v>-5.1</v>
      </c>
      <c r="D175" s="47">
        <v>0</v>
      </c>
      <c r="E175" s="49">
        <f t="shared" si="4"/>
        <v>0</v>
      </c>
      <c r="F175" s="49">
        <f t="shared" si="5"/>
        <v>5.1</v>
      </c>
    </row>
    <row r="176" spans="1:6" ht="46.5">
      <c r="A176" s="60" t="s">
        <v>257</v>
      </c>
      <c r="B176" s="61" t="s">
        <v>258</v>
      </c>
      <c r="C176" s="49">
        <f>SUM(C177)</f>
        <v>-9855.4</v>
      </c>
      <c r="D176" s="49">
        <f>SUM(D177)</f>
        <v>-13010.8</v>
      </c>
      <c r="E176" s="49">
        <f t="shared" si="4"/>
        <v>132.01696531850558</v>
      </c>
      <c r="F176" s="49">
        <f t="shared" si="5"/>
        <v>-3155.3999999999996</v>
      </c>
    </row>
    <row r="177" spans="1:6" ht="46.5">
      <c r="A177" s="62" t="s">
        <v>259</v>
      </c>
      <c r="B177" s="63" t="s">
        <v>260</v>
      </c>
      <c r="C177" s="47">
        <v>-9855.4</v>
      </c>
      <c r="D177" s="47">
        <v>-13010.8</v>
      </c>
      <c r="E177" s="49">
        <f t="shared" si="4"/>
        <v>132.01696531850558</v>
      </c>
      <c r="F177" s="49">
        <f t="shared" si="5"/>
        <v>-3155.3999999999996</v>
      </c>
    </row>
    <row r="178" spans="1:6" ht="15">
      <c r="A178" s="7"/>
      <c r="B178" s="13" t="s">
        <v>10</v>
      </c>
      <c r="C178" s="57">
        <f>SUM(C5+C121)</f>
        <v>2302370.5</v>
      </c>
      <c r="D178" s="57">
        <f>SUM(D5+D121)</f>
        <v>2642131.7</v>
      </c>
      <c r="E178" s="49">
        <f t="shared" si="4"/>
        <v>114.75701673557754</v>
      </c>
      <c r="F178" s="49">
        <f t="shared" si="5"/>
        <v>339761.2000000002</v>
      </c>
    </row>
    <row r="179" spans="2:5" ht="9.75">
      <c r="B179" s="1"/>
      <c r="C179" s="1"/>
      <c r="D179" s="1"/>
      <c r="E179" s="1"/>
    </row>
    <row r="180" ht="9.75">
      <c r="B180" s="1"/>
    </row>
    <row r="181" ht="9.75">
      <c r="B181" s="1"/>
    </row>
    <row r="182" ht="9.75">
      <c r="B182" s="1"/>
    </row>
    <row r="183" ht="9.75">
      <c r="B183" s="1"/>
    </row>
    <row r="184" ht="9.75">
      <c r="B184" s="1"/>
    </row>
    <row r="185" ht="9.75">
      <c r="B185" s="1"/>
    </row>
    <row r="186" ht="9.75">
      <c r="B186" s="1"/>
    </row>
    <row r="187" ht="9.75">
      <c r="B187" s="1"/>
    </row>
    <row r="188" ht="9.75">
      <c r="B188" s="1"/>
    </row>
    <row r="189" ht="9.75">
      <c r="B189" s="1"/>
    </row>
    <row r="190" ht="9.75">
      <c r="B190" s="1"/>
    </row>
    <row r="191" ht="9.75">
      <c r="B191" s="1"/>
    </row>
    <row r="192" ht="9.75">
      <c r="B192" s="1"/>
    </row>
    <row r="193" ht="9.75">
      <c r="B193" s="1"/>
    </row>
    <row r="194" ht="9.75">
      <c r="B194" s="1"/>
    </row>
    <row r="195" ht="9.75">
      <c r="B195" s="1"/>
    </row>
    <row r="196" ht="9.75">
      <c r="B196" s="1"/>
    </row>
    <row r="197" ht="9.75">
      <c r="B197" s="1"/>
    </row>
    <row r="198" ht="9.75">
      <c r="B198" s="1"/>
    </row>
    <row r="199" ht="9.75">
      <c r="B199" s="1"/>
    </row>
    <row r="200" ht="9.75">
      <c r="B200" s="1"/>
    </row>
    <row r="201" ht="9.75">
      <c r="B201" s="1"/>
    </row>
    <row r="202" ht="9.75">
      <c r="B202" s="1"/>
    </row>
    <row r="203" ht="9.75">
      <c r="B203" s="1"/>
    </row>
    <row r="204" ht="9.75">
      <c r="B204" s="1"/>
    </row>
    <row r="205" ht="9.75">
      <c r="B205" s="1"/>
    </row>
    <row r="206" ht="9.75">
      <c r="B206" s="1"/>
    </row>
    <row r="207" ht="9.75">
      <c r="B207" s="1"/>
    </row>
    <row r="208" ht="9.75">
      <c r="B208" s="1"/>
    </row>
    <row r="209" ht="9.75">
      <c r="B209" s="1"/>
    </row>
    <row r="210" ht="9.75">
      <c r="B210" s="1"/>
    </row>
    <row r="211" ht="9.75">
      <c r="B211" s="1"/>
    </row>
    <row r="212" ht="9.75">
      <c r="B212" s="1"/>
    </row>
    <row r="213" ht="9.75">
      <c r="B213" s="1"/>
    </row>
  </sheetData>
  <sheetProtection/>
  <mergeCells count="8">
    <mergeCell ref="A1:F1"/>
    <mergeCell ref="A2:F2"/>
    <mergeCell ref="F3:F4"/>
    <mergeCell ref="A3:A4"/>
    <mergeCell ref="B3:B4"/>
    <mergeCell ref="C3:C4"/>
    <mergeCell ref="D3:D4"/>
    <mergeCell ref="E3:E4"/>
  </mergeCells>
  <printOptions/>
  <pageMargins left="0" right="0" top="0" bottom="0" header="0.1968503937007874" footer="0.196850393700787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Романова Анжела Викторовна</dc:creator>
  <cp:keywords/>
  <dc:description/>
  <cp:lastModifiedBy>Skudareva</cp:lastModifiedBy>
  <cp:lastPrinted>2019-09-24T06:14:44Z</cp:lastPrinted>
  <dcterms:created xsi:type="dcterms:W3CDTF">2014-09-23T14:42:25Z</dcterms:created>
  <dcterms:modified xsi:type="dcterms:W3CDTF">2019-09-24T09:56:37Z</dcterms:modified>
  <cp:category/>
  <cp:version/>
  <cp:contentType/>
  <cp:contentStatus/>
</cp:coreProperties>
</file>