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2023 -2025 год     " sheetId="1" r:id="rId1"/>
  </sheets>
  <definedNames>
    <definedName name="_xlnm.Print_Titles" localSheetId="0">'2023 -2025 год     '!$19:$20</definedName>
  </definedNames>
  <calcPr fullCalcOnLoad="1"/>
</workbook>
</file>

<file path=xl/sharedStrings.xml><?xml version="1.0" encoding="utf-8"?>
<sst xmlns="http://schemas.openxmlformats.org/spreadsheetml/2006/main" count="445" uniqueCount="441">
  <si>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</si>
  <si>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</si>
  <si>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</si>
  <si>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</si>
  <si>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</si>
  <si>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</si>
  <si>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</si>
  <si>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</si>
  <si>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</si>
  <si>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</si>
  <si>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</si>
  <si>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</si>
  <si>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</si>
  <si>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</si>
  <si>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</si>
  <si>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</si>
  <si>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</si>
  <si>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</si>
  <si>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</si>
  <si>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</si>
  <si>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</si>
  <si>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</si>
  <si>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</si>
  <si>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</si>
  <si>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</si>
  <si>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</si>
  <si>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</si>
  <si>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000 1 00 00000  00 0000 000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</si>
  <si>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</si>
  <si>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</si>
  <si>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</si>
  <si>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</si>
  <si>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</si>
  <si>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000 1 05 04000 02 0000 110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</si>
  <si>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</si>
  <si>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</si>
  <si>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</si>
  <si>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</si>
  <si>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</si>
  <si>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</si>
  <si>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</si>
  <si>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</si>
  <si>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</si>
  <si>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</si>
  <si>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</si>
  <si>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</si>
  <si>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</si>
  <si>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</si>
  <si>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</si>
  <si>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</si>
  <si>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</si>
  <si>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</si>
  <si>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>Субсидии бюджетам бюджетной системы  Российской Федерации  (межбюджетные субсидии)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</si>
  <si>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</si>
  <si>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</si>
  <si>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</si>
  <si>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</si>
  <si>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000 1 12 01030 01 6000 120</t>
  </si>
  <si>
    <t>000 1 13 00000 00 0000 000</t>
  </si>
  <si>
    <t>000 1 05 01011 01 1000 110</t>
  </si>
  <si>
    <t>000 1 05 01021 01 1000 110</t>
  </si>
  <si>
    <t>000 1 05 01010 01 1000 110</t>
  </si>
  <si>
    <t>Субвенции бюджетам бюджетной системы Российской Федерации, в том числе: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</si>
  <si>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</si>
  <si>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</si>
  <si>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</si>
  <si>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</si>
  <si>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</si>
  <si>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</si>
  <si>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</si>
  <si>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</si>
  <si>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</si>
  <si>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</si>
  <si>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</si>
  <si>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</si>
  <si>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000 2 02 20000 00 0000 150</t>
  </si>
  <si>
    <t>000 1 03 02231 01 0000 110</t>
  </si>
  <si>
    <t>000 1 03 02241 01 0000 110</t>
  </si>
  <si>
    <t>000 1 03 02251 01 0000 110</t>
  </si>
  <si>
    <t>000 1 03 02261 01 0000 110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</si>
  <si>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</si>
  <si>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</si>
  <si>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</si>
  <si>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</si>
  <si>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</si>
  <si>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</si>
  <si>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</si>
  <si>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</si>
  <si>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</si>
  <si>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</si>
  <si>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</si>
  <si>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</si>
  <si>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</si>
  <si>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</si>
  <si>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</si>
  <si>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</si>
  <si>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</si>
  <si>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</si>
  <si>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</si>
  <si>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</si>
  <si>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</si>
  <si>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</si>
  <si>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</si>
  <si>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</si>
  <si>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</si>
  <si>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</si>
  <si>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</si>
  <si>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</si>
  <si>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</si>
  <si>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</si>
  <si>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</si>
  <si>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</si>
  <si>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</si>
  <si>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</si>
  <si>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</si>
  <si>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</si>
  <si>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</si>
  <si>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</si>
  <si>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</si>
  <si>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</si>
  <si>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000 2 02 35120 04 0000 150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</si>
  <si>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</si>
  <si>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</si>
  <si>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000 2 02 29999 04 0000 150</t>
  </si>
  <si>
    <t>Прочие субсидии бюджетам городских округов, в том числе: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</si>
  <si>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</si>
  <si>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</si>
  <si>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</si>
  <si>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</si>
  <si>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субвенции бюджетам городских округов, в том числе:</t>
  </si>
  <si>
    <t>ДОХОДЫ ОТ ОКАЗАНИЯ ПЛАТНЫХ УСЛУГ И КОМПЕНСАЦИИ ЗАТРАТ ГОСУДАРСТВА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</si>
  <si>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</si>
  <si>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</si>
  <si>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Плановый период
(тыс. рублей)
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</si>
  <si>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</si>
  <si>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</si>
  <si>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</si>
  <si>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</si>
  <si>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</si>
  <si>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</si>
  <si>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</si>
  <si>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</si>
  <si>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000 1 16 00000 00 0000 000</t>
  </si>
  <si>
    <t>ШТРАФЫ,САНКЦИИ,ВОЗМЕЩЕНИЕ УЩЕРБА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</si>
  <si>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</si>
  <si>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</si>
  <si>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</si>
  <si>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</si>
  <si>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</si>
  <si>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</si>
  <si>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000 1 14 06310 00 0000 430</t>
  </si>
  <si>
    <t>000 1 14 06312 04 0000 430</t>
  </si>
  <si>
    <t>000 1 11 09080 04 0000 120</t>
  </si>
  <si>
    <t>000 1 16 07010 00 0000 140</t>
  </si>
  <si>
    <t>000 1 16 07010 04 0000 140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</si>
  <si>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</si>
  <si>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</si>
  <si>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</si>
  <si>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</si>
  <si>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</si>
  <si>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</si>
  <si>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</si>
  <si>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000 1 11 09080 00 0000 120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</si>
  <si>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</si>
  <si>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</si>
  <si>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</si>
  <si>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000 1 14 02000 00 0000 000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</si>
  <si>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</si>
  <si>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</si>
  <si>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налогоплательщиков, выбравших в качестве объекта налогообложения доходы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</si>
  <si>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</si>
  <si>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реализацию мероприятий по улучшению жилищных условий многодетных семей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</si>
  <si>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</si>
  <si>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</si>
  <si>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ремонт подъездов в многоквартирных домах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</si>
  <si>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</si>
  <si>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 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</si>
  <si>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</si>
  <si>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</si>
  <si>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Субсидии бюджетам муниципальных образований Московской области на ремонт дворовых территорий </t>
  </si>
  <si>
    <t>000 1 08 07150 01 0000 110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</si>
  <si>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</si>
  <si>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</si>
  <si>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</si>
  <si>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000 2 02 25519 04 0000 150</t>
  </si>
  <si>
    <t>Субсидии бюджетам городских округов на поддержку отрасли культуры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</si>
  <si>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</si>
  <si>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</si>
  <si>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000 2 02 30000 00 0000 150</t>
  </si>
  <si>
    <t>000 1 12 01040 01 0000 120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</si>
  <si>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</si>
  <si>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Субсидии бюджетам муниципальных образований Московской области на устройство систем наружного освещения в рамках реализации проекта «Светлый город» </t>
  </si>
  <si>
    <t>000 1 11 05020 00 0000 120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</si>
  <si>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</si>
  <si>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</si>
  <si>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</si>
  <si>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000 1 16 07000 00 0000 140</t>
  </si>
  <si>
    <t>Поступления доходов в бюджет городского округа Воскресенск  на  2023 год и на плановый период 2024 и 2025 годов</t>
  </si>
  <si>
    <t xml:space="preserve">                                        2023 год (тыс.рублей)
</t>
  </si>
  <si>
    <t>000 2 02 25786 04 0000 150</t>
  </si>
  <si>
    <t xml:space="preserve"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  подразделений       указанных        организаций, государственными символами Российской Федерации
</t>
  </si>
  <si>
    <t xml:space="preserve"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</si>
  <si>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</si>
  <si>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</si>
  <si>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Субсидии бюджетам муниципальных образований Московской области на сохранение объектов культурного наследия (памятников истории и культуры), находящихся в собственности муниципальных образований </t>
  </si>
  <si>
    <t xml:space="preserve"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</si>
  <si>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Субсидии бюджетам муниципальных образований Московской области на обустройство и установку детских, игровых площадок на территории муниципальных образований </t>
  </si>
  <si>
    <t>Субсидии бюджетам муниципальных образований Московской области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</si>
  <si>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</si>
  <si>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</si>
  <si>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Субсидии бюджетам муниципальных образований Московской области на подготовку основания, приобретение и установку плоскостных спортивных сооружений </t>
  </si>
  <si>
    <t>Субвенции бюджетам городских округов Московской области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</si>
  <si>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</si>
  <si>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муниципальных образований Московской области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</si>
  <si>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Субвенции бюджетам городских округов Московской области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</si>
  <si>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Субвенции бюджетам городских округов Московской области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</si>
  <si>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 xml:space="preserve">Субвенции бюджетам городских округов Московской области на осуществление государственных полномочий Московской области в области земельных отношений </t>
  </si>
  <si>
    <t>Субвенции бюджетам городских округов Московской области на обеспечение переданных государственных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 юридическим лицам</t>
  </si>
  <si>
    <t xml:space="preserve"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</si>
  <si>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Иные межбюджетные транcферты бюджетам муниципальных образований Московской области на обеспечение условий для функционирования центров образования естественно-научной и технологической направленностей </t>
  </si>
  <si>
    <t xml:space="preserve">Иные межбюджетные транcферты бюджетам муниципальных образований Московской области на реализацию отдельных мероприятий муниципальных программ </t>
  </si>
  <si>
    <t>Субсидии бюджетам муниципальных образований Московской области на создание доступной среды в муниципальных учреждениях культуры</t>
  </si>
  <si>
    <t xml:space="preserve">Субсидии бюджетам муниципальных образований Московской области на благоустройство территорий муниципальных общеобразовательных организаций, в зданиях которых выполнен капитальный ремонт </t>
  </si>
  <si>
    <t>Субсидии бюджетам муниципальных образований Московской области на капитальный  ремонт сетей водоснабжения, водоотведения, теплоснабжения</t>
  </si>
  <si>
    <t>Субсидия бюджетам муниципальных образований Московской области на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</si>
  <si>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 xml:space="preserve">Субсидии бюджетам муниципальных образований Московскй области на 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</t>
  </si>
  <si>
    <t>Код</t>
  </si>
  <si>
    <t xml:space="preserve">2024 год </t>
  </si>
  <si>
    <t xml:space="preserve">2025 год </t>
  </si>
  <si>
    <t>Приложение 1</t>
  </si>
  <si>
    <t>Субсидии бюджетам муниципальных образований Московской области на проведение работ по капитальному ремонту зданий региональных (муниципальных) общеобразовательных организаций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</si>
  <si>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</si>
  <si>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</si>
  <si>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</si>
  <si>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</si>
  <si>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000 2 02 25172 04 0000 150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</si>
  <si>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</si>
  <si>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образований Московской области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</si>
  <si>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>к бюджету городского округа Воскресенск Московской области на 2023 год и плановый период  2024 и 2025 годов, утвержденному решением Совета депутатов городского округа Воскресенск Московской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</si>
  <si>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</si>
  <si>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</t>
  </si>
  <si>
    <t>к решению Совета депутатов городского округа Воскресенск                             "О внесении изменений в бюджет городского округа Воскресенск Московской области на 2023 год и плановый период 2024 и 2025 годов"</t>
  </si>
  <si>
    <t>Иные межбюджетные транcферты бюджетам муниципальных образований Московской области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</si>
  <si>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000 2 02 45519 04 0000 150</t>
  </si>
  <si>
    <t>Межбюджетные трансферты, передаваемые   бюджетам городских округов на поддержку отрасли культуры</t>
  </si>
  <si>
    <t>Субсидии  бюджетам  муниципальных  образований  Московской  области   на   создание   и   ремонт  пешеходных   коммуникаций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</si>
  <si>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</si>
  <si>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работников муниципальных учреждений культуры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</si>
  <si>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отдельных категорий работников в сферах здравоохранения, культуры</t>
  </si>
  <si>
    <t>Субсидии бюджетам муниципальных образований Московской области на реализацию на территориях муниципальных образований проектов граждан,сформированных в рамках практик инициативного бюджетирования</t>
  </si>
  <si>
    <t>Иные межбюджетные транcферты бюджетам муниципальных образований Московской области на аварийно-восстановительные работы на сетях водоснабжения и (или) теплоснабжения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</si>
  <si>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</si>
  <si>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 xml:space="preserve">                                                                                          от                           №</t>
  </si>
  <si>
    <t xml:space="preserve">                                                                                                от   12.12.2022     № 608/83</t>
  </si>
  <si>
    <t>000 1 05 07000 01 0000 110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</si>
  <si>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</si>
  <si>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 xml:space="preserve">                                                                                                                                                                                                         Приложение 1</t>
  </si>
  <si>
    <t>000 2 04 04 020 04 0000 150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</si>
  <si>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</si>
  <si>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Безвозмездные поступления от негосударственных организаций в бюджеты городских округов</t>
  </si>
  <si>
    <t>БЕЗВОЗМЕЗДНЫЕ ПОСТУПЛЕНИЯ ОТ НЕГОСУДАРСТВЕННЫХ ОРГАНИЗАЦИЙ</t>
  </si>
  <si>
    <t>000 2 04 04 000 04 0000 150</t>
  </si>
  <si>
    <t>000 2 04 00 000 00 0000 000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</si>
  <si>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</si>
  <si>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000 2 02 25555 04 0000 150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</si>
  <si>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</si>
  <si>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</si>
  <si>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</si>
  <si>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000 2 02 19999 04 0000 150</t>
  </si>
  <si>
    <t>Прочие дотации бюджетам городских округов</t>
  </si>
  <si>
    <t>Дотации бюджетам бюджетной системы Российской Федерации</t>
  </si>
  <si>
    <t>000 2 02 10000 00 0000 150</t>
  </si>
  <si>
    <t>Субсидии бюджетам муниципальных образований Московской области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</si>
  <si>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</si>
  <si>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</si>
  <si>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</si>
  <si>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000 1 11 07 000 00 0000 120</t>
  </si>
  <si>
    <t>000 1 11 07 010 00 0000 120</t>
  </si>
  <si>
    <t>000 1 11 07 014 04 0000 120</t>
  </si>
  <si>
    <t>000 1 14 01 000 00 0000 410</t>
  </si>
  <si>
    <t>000 1 14 01 040 04 0000 410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</si>
  <si>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</si>
  <si>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</si>
  <si>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</si>
  <si>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</si>
  <si>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000 1 14 02 040 04 0000 440</t>
  </si>
  <si>
    <t>000 1 14 02 042 04 0000 440</t>
  </si>
  <si>
    <t>000 1 14 02 043 04 0000 440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</si>
  <si>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</si>
  <si>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</si>
  <si>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</si>
  <si>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</si>
  <si>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</si>
  <si>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</si>
  <si>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</si>
  <si>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</si>
  <si>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</si>
  <si>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</si>
  <si>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</si>
  <si>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</si>
  <si>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</si>
  <si>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</si>
  <si>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</si>
  <si>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</si>
  <si>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</si>
  <si>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</si>
  <si>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</si>
  <si>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</si>
  <si>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</si>
  <si>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</si>
  <si>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</si>
  <si>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</si>
  <si>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</si>
  <si>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</si>
  <si>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</si>
  <si>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</si>
  <si>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</si>
  <si>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</si>
  <si>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</si>
  <si>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</si>
  <si>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</si>
  <si>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</si>
  <si>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</si>
  <si>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</si>
  <si>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</si>
  <si>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</si>
  <si>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</si>
  <si>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</si>
  <si>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</si>
  <si>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</si>
  <si>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</si>
  <si>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</si>
  <si>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</si>
  <si>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</si>
  <si>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</si>
  <si>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</si>
  <si>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</si>
  <si>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</si>
  <si>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</si>
  <si>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</si>
  <si>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</si>
  <si>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</si>
  <si>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</si>
  <si>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</si>
  <si>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</si>
  <si>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</si>
  <si>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</si>
  <si>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</si>
  <si>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</si>
  <si>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(по договорам аренды за земельные участки, государственная собственность на которые не разграничена)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</si>
  <si>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(по договорам аренды имущества)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</si>
  <si>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исключением договоров аренды за земельные участки и договоров аренды имущества)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</si>
  <si>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</si>
  <si>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</si>
  <si>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</si>
  <si>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</si>
  <si>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</si>
  <si>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</si>
  <si>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</si>
  <si>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</si>
  <si>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</si>
  <si>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</si>
  <si>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</si>
  <si>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</si>
  <si>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</si>
  <si>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000 1 16 01 000 01 0000 140</t>
  </si>
  <si>
    <t>000 1 16 01 053 01 0000 140</t>
  </si>
  <si>
    <t>000 1 16 01 053 01 0035 140</t>
  </si>
  <si>
    <t>000 1 16 01 053 01 0059 140</t>
  </si>
  <si>
    <t>000 1 16 01 053 01 0351 140</t>
  </si>
  <si>
    <t>000 1 16 01 063 01 0000 140</t>
  </si>
  <si>
    <t>000 1 16 01 063 01 0008 140</t>
  </si>
  <si>
    <t>000 1 16 01 063 01 0009 140</t>
  </si>
  <si>
    <t>000 1 16 01 063 01 0023 140</t>
  </si>
  <si>
    <t>000 1 16 01 063 01 0101 140</t>
  </si>
  <si>
    <t>000 1 16 01 063 01 9000 140</t>
  </si>
  <si>
    <t>000 1 16 01 070 01 0000 140</t>
  </si>
  <si>
    <t>000 1 16 01 073 01 0000 140</t>
  </si>
  <si>
    <t>000 1 16 01 073 01 0017 140</t>
  </si>
  <si>
    <t>000 1 16 01 073 01 0027 140</t>
  </si>
  <si>
    <t>000 1 16 01 074 01 0000 140</t>
  </si>
  <si>
    <t>000 1 16 01 080 01 0000 140</t>
  </si>
  <si>
    <t>000 1 16 01 083 01 0028 140</t>
  </si>
  <si>
    <t>000 1 16 01 083 01 0037 140</t>
  </si>
  <si>
    <t>000 1 16 01 090 01 0000 140</t>
  </si>
  <si>
    <t>000 1 16 01 093 01 0000 140</t>
  </si>
  <si>
    <t>000 1 16 01 093 01 0022 140</t>
  </si>
  <si>
    <t>000 1 16 01 110 01 0000 140</t>
  </si>
  <si>
    <t>000 1 16 01 113 01 0000 140</t>
  </si>
  <si>
    <t>000 1 16 01 113 01 9000 140</t>
  </si>
  <si>
    <t>000 1 16 01 140 01 0000 140</t>
  </si>
  <si>
    <t>000 1 16 01 143 01 0000 140</t>
  </si>
  <si>
    <t>000 1 16 01 143 01 0016 140</t>
  </si>
  <si>
    <t>000 1 16 01 143 01 9000 140</t>
  </si>
  <si>
    <t>000 1 16 01 150 01 0000 140</t>
  </si>
  <si>
    <t>000 1 16 01 153 01 0000 140</t>
  </si>
  <si>
    <t>000 1 16 01 153 01 0005 140</t>
  </si>
  <si>
    <t>000 1 16 01 153 01 0006 140</t>
  </si>
  <si>
    <t>000 1 16 01 153 01 9000 140</t>
  </si>
  <si>
    <t>000 1 16 01 157 01 0000 140</t>
  </si>
  <si>
    <t>000 1 16 01 170 01 0000 140</t>
  </si>
  <si>
    <t>000 1 16 01 173 01 0000 140</t>
  </si>
  <si>
    <t>000 1 16 01 173 01 9000 140</t>
  </si>
  <si>
    <t>000 1 16 01 180 01 0000 140</t>
  </si>
  <si>
    <t>000 1 16 01 183 01 0000 140</t>
  </si>
  <si>
    <t>000 1 16 01 190 01 0000 140</t>
  </si>
  <si>
    <t>000 1 16 01 193 01 0000 140</t>
  </si>
  <si>
    <t>000 1 16 01 193 01 0005 140</t>
  </si>
  <si>
    <t>000 1 16 01 193 01 0007 140</t>
  </si>
  <si>
    <t>000 1 16 01 193 01 0012 140</t>
  </si>
  <si>
    <t>000 1 16 01 193 01 0029 140</t>
  </si>
  <si>
    <t>000 1 16 01 193 01 0030 140</t>
  </si>
  <si>
    <t>000 1 16 01 193 01 9000 140</t>
  </si>
  <si>
    <t>000 1 16 01 200 01 0000 140</t>
  </si>
  <si>
    <t>000 1 16 01 203 01 0000 140</t>
  </si>
  <si>
    <t>000 1 16 01 203 01 0006 140</t>
  </si>
  <si>
    <t>000 1 16 01 203 01 0007 140</t>
  </si>
  <si>
    <t>000 1 16 01 203 01 0008 140</t>
  </si>
  <si>
    <t>000 1 16 01 203 01 0013 140</t>
  </si>
  <si>
    <t>000 1 16 01 203 01 0021 140</t>
  </si>
  <si>
    <t>000 1 16 01 203 01 9000 140</t>
  </si>
  <si>
    <t>000 1 16 02 000 02 0000 140</t>
  </si>
  <si>
    <t>000 1 16 02 020 02 0000 140</t>
  </si>
  <si>
    <t>000 1 16 07 090 00 0000 140</t>
  </si>
  <si>
    <t>000 1 16 07 090 04 0000 140</t>
  </si>
  <si>
    <t>000 1 16 07 090 04 0001 140</t>
  </si>
  <si>
    <t>000 1 16 07 090 04 0002 140</t>
  </si>
  <si>
    <t>000 1 16 07 090 04 0004 140</t>
  </si>
  <si>
    <t>000 1 16 09 000 00 0000 140</t>
  </si>
  <si>
    <t>000 1 16 09 040 04 0000 140</t>
  </si>
  <si>
    <t>000 1 16 10 000 00 0000 140</t>
  </si>
  <si>
    <t>000 1 16 10 030 04 0000 140</t>
  </si>
  <si>
    <t>000 1 16 10 032 04 0000 140</t>
  </si>
  <si>
    <t>000 1 16 10 100 00 0000 140</t>
  </si>
  <si>
    <t>000 1 16 10 100 04 0000 140</t>
  </si>
  <si>
    <t>000 1 16 10 120 00 0000 140</t>
  </si>
  <si>
    <t>000 1 16 10 123 01 0000 140</t>
  </si>
  <si>
    <t>000 1 16 10 123 01 0041 140</t>
  </si>
  <si>
    <t>000 1 16 10 129 01 0000 140</t>
  </si>
  <si>
    <t>000 1 16 11 000 01 0000 140</t>
  </si>
  <si>
    <t>000 1 16 11 050 01 0000 140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</si>
</sst>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  <numFmt numFmtId="182" formatCode="#,##0.00;[Red]\-#,##0.00;0.00"/>
    <numFmt numFmtId="183" formatCode="000000"/>
    <numFmt numFmtId="184" formatCode="#,##0.00000"/>
    <numFmt numFmtId="185" formatCode="#,##0_р_."/>
    <numFmt numFmtId="186" formatCode="#,##0\ _₽"/>
    <numFmt numFmtId="187" formatCode="0.00000"/>
    <numFmt numFmtId="188" formatCode="#,##0.00_ ;\-#,##0.00\ "/>
    <numFmt numFmtId="189" formatCode="#,##0.00_р_."/>
    <numFmt numFmtId="190" formatCode="0.000"/>
    <numFmt numFmtId="191" formatCode="#,##0.0000"/>
    <numFmt numFmtId="192" formatCode="_-* #,##0.00000\ _₽_-;\-* #,##0.00000\ _₽_-;_-* &quot;-&quot;?????\ _₽_-;_-@_-"/>
    <numFmt numFmtId="193" formatCode="#,##0.0\ _₽"/>
    <numFmt numFmtId="194" formatCode="[&gt;=5]#,##0.00,;[Red][&lt;=-5]\-#,##0.00,;#,##0.00,"/>
    <numFmt numFmtId="195" formatCode="#,##0.000000"/>
  </numFmts>
  <fonts count="60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7"/>
      <color indexed="8"/>
      <name val="Arial"/>
      <family val="2"/>
    </font>
    <font>
      <sz val="12"/>
      <name val="Arial Cyr"/>
      <family val="0"/>
    </font>
    <font>
      <sz val="12"/>
      <name val="Times New Roman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Protection="0">
      <alignment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184" fontId="11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13" fillId="0" borderId="14" xfId="76" applyNumberFormat="1" applyFont="1" applyFill="1" applyBorder="1" applyAlignment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4" xfId="111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14" xfId="111" applyNumberFormat="1" applyFont="1" applyFill="1" applyBorder="1" applyAlignment="1">
      <alignment vertical="center" wrapText="1"/>
    </xf>
    <xf numFmtId="174" fontId="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174" fontId="14" fillId="0" borderId="14" xfId="0" applyNumberFormat="1" applyFont="1" applyFill="1" applyBorder="1" applyAlignment="1">
      <alignment horizontal="left" vertical="center" wrapText="1"/>
    </xf>
    <xf numFmtId="174" fontId="13" fillId="0" borderId="14" xfId="0" applyNumberFormat="1" applyFont="1" applyFill="1" applyBorder="1" applyAlignment="1">
      <alignment horizontal="left" vertical="center" wrapText="1"/>
    </xf>
    <xf numFmtId="174" fontId="1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74" fontId="0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2" fillId="0" borderId="14" xfId="0" applyFont="1" applyBorder="1" applyAlignment="1">
      <alignment/>
    </xf>
    <xf numFmtId="49" fontId="0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0" fillId="0" borderId="0" xfId="0" applyNumberFormat="1" applyFill="1" applyAlignment="1">
      <alignment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14" xfId="0" applyNumberFormat="1" applyFont="1" applyFill="1" applyBorder="1" applyAlignment="1">
      <alignment horizontal="center" vertical="center" wrapText="1"/>
    </xf>
    <xf numFmtId="174" fontId="12" fillId="0" borderId="14" xfId="0" applyNumberFormat="1" applyFont="1" applyFill="1" applyBorder="1" applyAlignment="1">
      <alignment horizontal="left" vertical="center" wrapText="1"/>
    </xf>
    <xf numFmtId="174" fontId="14" fillId="0" borderId="14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74" fontId="1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16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16" fillId="0" borderId="14" xfId="0" applyNumberFormat="1" applyFont="1" applyFill="1" applyBorder="1" applyAlignment="1">
      <alignment horizontal="center" vertical="center"/>
    </xf>
    <xf numFmtId="174" fontId="58" fillId="0" borderId="14" xfId="0" applyNumberFormat="1" applyFont="1" applyBorder="1" applyAlignment="1">
      <alignment horizontal="center" vertical="center"/>
    </xf>
    <xf numFmtId="174" fontId="59" fillId="0" borderId="14" xfId="0" applyNumberFormat="1" applyFont="1" applyBorder="1" applyAlignment="1">
      <alignment horizontal="center" vertical="center"/>
    </xf>
    <xf numFmtId="174" fontId="17" fillId="0" borderId="14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174" fontId="59" fillId="33" borderId="14" xfId="0" applyNumberFormat="1" applyFont="1" applyFill="1" applyBorder="1" applyAlignment="1">
      <alignment horizontal="center" vertical="center"/>
    </xf>
    <xf numFmtId="174" fontId="15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58" fillId="33" borderId="14" xfId="0" applyNumberFormat="1" applyFont="1" applyFill="1" applyBorder="1" applyAlignment="1">
      <alignment horizontal="center" vertical="center" wrapText="1"/>
    </xf>
    <xf numFmtId="174" fontId="59" fillId="0" borderId="14" xfId="0" applyNumberFormat="1" applyFont="1" applyFill="1" applyBorder="1" applyAlignment="1">
      <alignment horizontal="center" vertical="center" wrapText="1"/>
    </xf>
    <xf numFmtId="174" fontId="17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174" fontId="15" fillId="0" borderId="14" xfId="0" applyNumberFormat="1" applyFont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 vertical="center" wrapText="1"/>
    </xf>
    <xf numFmtId="174" fontId="14" fillId="33" borderId="14" xfId="0" applyNumberFormat="1" applyFont="1" applyFill="1" applyBorder="1" applyAlignment="1">
      <alignment horizontal="justify" vertical="center" wrapText="1"/>
    </xf>
    <xf numFmtId="174" fontId="6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74" fontId="6" fillId="33" borderId="14" xfId="76" applyNumberFormat="1" applyFont="1" applyFill="1" applyBorder="1" applyAlignment="1">
      <alignment horizontal="center" vertical="center"/>
      <protection/>
    </xf>
    <xf numFmtId="0" fontId="0" fillId="33" borderId="14" xfId="76" applyFont="1" applyFill="1" applyBorder="1" applyAlignment="1">
      <alignment horizontal="center" vertical="center" wrapText="1"/>
      <protection/>
    </xf>
    <xf numFmtId="174" fontId="0" fillId="33" borderId="14" xfId="76" applyNumberFormat="1" applyFont="1" applyFill="1" applyBorder="1" applyAlignment="1">
      <alignment horizontal="justify" vertical="center" wrapText="1"/>
      <protection/>
    </xf>
    <xf numFmtId="174" fontId="6" fillId="33" borderId="14" xfId="0" applyNumberFormat="1" applyFont="1" applyFill="1" applyBorder="1" applyAlignment="1">
      <alignment horizontal="center" vertical="center" wrapText="1"/>
    </xf>
    <xf numFmtId="174" fontId="0" fillId="33" borderId="14" xfId="76" applyNumberFormat="1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left" vertical="center" wrapText="1"/>
    </xf>
    <xf numFmtId="174" fontId="0" fillId="33" borderId="14" xfId="0" applyNumberFormat="1" applyFont="1" applyFill="1" applyBorder="1" applyAlignment="1">
      <alignment horizontal="justify" vertical="center" wrapText="1"/>
    </xf>
    <xf numFmtId="174" fontId="16" fillId="33" borderId="14" xfId="0" applyNumberFormat="1" applyFont="1" applyFill="1" applyBorder="1" applyAlignment="1">
      <alignment horizontal="center" vertical="center"/>
    </xf>
    <xf numFmtId="174" fontId="6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2" fillId="33" borderId="14" xfId="0" applyNumberFormat="1" applyFont="1" applyFill="1" applyBorder="1" applyAlignment="1">
      <alignment horizontal="center" vertical="center" wrapText="1"/>
    </xf>
    <xf numFmtId="174" fontId="12" fillId="33" borderId="14" xfId="0" applyNumberFormat="1" applyFont="1" applyFill="1" applyBorder="1" applyAlignment="1">
      <alignment horizontal="left" vertical="center" wrapText="1"/>
    </xf>
    <xf numFmtId="174" fontId="17" fillId="33" borderId="14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4" fontId="16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13" fillId="33" borderId="14" xfId="0" applyNumberFormat="1" applyFont="1" applyFill="1" applyBorder="1" applyAlignment="1">
      <alignment horizontal="center" vertical="center" wrapText="1"/>
    </xf>
    <xf numFmtId="174" fontId="15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49" fontId="12" fillId="33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13" fillId="0" borderId="14" xfId="76" applyNumberFormat="1" applyFont="1" applyFill="1" applyBorder="1" applyAlignment="1">
      <alignment horizontal="center" vertical="center" wrapText="1"/>
      <protection/>
    </xf>
    <xf numFmtId="0" fontId="13" fillId="0" borderId="14" xfId="76" applyFont="1" applyFill="1" applyBorder="1" applyAlignment="1">
      <alignment horizontal="center" vertical="top" wrapText="1"/>
      <protection/>
    </xf>
    <xf numFmtId="174" fontId="0" fillId="0" borderId="14" xfId="111" applyNumberFormat="1" applyFont="1" applyFill="1" applyBorder="1" applyAlignment="1">
      <alignment horizontal="justify" vertical="center" wrapText="1"/>
    </xf>
    <xf numFmtId="174" fontId="57" fillId="0" borderId="14" xfId="0" applyNumberFormat="1" applyFont="1" applyFill="1" applyBorder="1" applyAlignment="1">
      <alignment vertical="center" wrapText="1"/>
    </xf>
    <xf numFmtId="174" fontId="0" fillId="0" borderId="14" xfId="0" applyNumberFormat="1" applyFont="1" applyFill="1" applyBorder="1" applyAlignment="1">
      <alignment vertical="center" wrapText="1"/>
    </xf>
    <xf numFmtId="174" fontId="14" fillId="33" borderId="14" xfId="0" applyNumberFormat="1" applyFont="1" applyFill="1" applyBorder="1" applyAlignment="1">
      <alignment horizontal="left" vertical="center" wrapText="1"/>
    </xf>
    <xf numFmtId="174" fontId="57" fillId="0" borderId="14" xfId="0" applyNumberFormat="1" applyFont="1" applyFill="1" applyBorder="1" applyAlignment="1">
      <alignment horizontal="left" vertical="center" wrapText="1"/>
    </xf>
  </cellXfs>
  <cellStyles count="3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0 2" xfId="72"/>
    <cellStyle name="Обычный 10 2 2" xfId="73"/>
    <cellStyle name="Обычный 10 3" xfId="74"/>
    <cellStyle name="Обычный 10 4" xfId="75"/>
    <cellStyle name="Обычный 11" xfId="76"/>
    <cellStyle name="Обычный 11 2" xfId="77"/>
    <cellStyle name="Обычный 11 2 2" xfId="78"/>
    <cellStyle name="Обычный 11 3" xfId="79"/>
    <cellStyle name="Обычный 11 4" xfId="80"/>
    <cellStyle name="Обычный 12" xfId="81"/>
    <cellStyle name="Обычный 13" xfId="82"/>
    <cellStyle name="Обычный 13 2" xfId="83"/>
    <cellStyle name="Обычный 13 2 2" xfId="84"/>
    <cellStyle name="Обычный 13 3" xfId="85"/>
    <cellStyle name="Обычный 14" xfId="86"/>
    <cellStyle name="Обычный 14 2" xfId="87"/>
    <cellStyle name="Обычный 14 2 2" xfId="88"/>
    <cellStyle name="Обычный 14 3" xfId="89"/>
    <cellStyle name="Обычный 15" xfId="90"/>
    <cellStyle name="Обычный 15 2" xfId="91"/>
    <cellStyle name="Обычный 15 2 2" xfId="92"/>
    <cellStyle name="Обычный 15 3" xfId="93"/>
    <cellStyle name="Обычный 16" xfId="94"/>
    <cellStyle name="Обычный 16 2" xfId="95"/>
    <cellStyle name="Обычный 16 2 2" xfId="96"/>
    <cellStyle name="Обычный 16 3" xfId="97"/>
    <cellStyle name="Обычный 17" xfId="98"/>
    <cellStyle name="Обычный 17 2" xfId="99"/>
    <cellStyle name="Обычный 17 2 2" xfId="100"/>
    <cellStyle name="Обычный 17 3" xfId="101"/>
    <cellStyle name="Обычный 18" xfId="102"/>
    <cellStyle name="Обычный 18 2" xfId="103"/>
    <cellStyle name="Обычный 18 2 2" xfId="104"/>
    <cellStyle name="Обычный 18 3" xfId="105"/>
    <cellStyle name="Обычный 19" xfId="106"/>
    <cellStyle name="Обычный 19 2" xfId="107"/>
    <cellStyle name="Обычный 19 2 2" xfId="108"/>
    <cellStyle name="Обычный 19 3" xfId="109"/>
    <cellStyle name="Обычный 2" xfId="110"/>
    <cellStyle name="Обычный 2 10" xfId="111"/>
    <cellStyle name="Обычный 2 10 2" xfId="112"/>
    <cellStyle name="Обычный 2 10 3" xfId="113"/>
    <cellStyle name="Обычный 2 11" xfId="114"/>
    <cellStyle name="Обычный 2 11 2" xfId="115"/>
    <cellStyle name="Обычный 2 11 2 2" xfId="116"/>
    <cellStyle name="Обычный 2 12" xfId="117"/>
    <cellStyle name="Обычный 2 13" xfId="118"/>
    <cellStyle name="Обычный 2 13 2" xfId="119"/>
    <cellStyle name="Обычный 2 14" xfId="120"/>
    <cellStyle name="Обычный 2 14 2" xfId="121"/>
    <cellStyle name="Обычный 2 15" xfId="122"/>
    <cellStyle name="Обычный 2 15 2" xfId="123"/>
    <cellStyle name="Обычный 2 16" xfId="124"/>
    <cellStyle name="Обычный 2 16 2" xfId="125"/>
    <cellStyle name="Обычный 2 17" xfId="126"/>
    <cellStyle name="Обычный 2 17 2" xfId="127"/>
    <cellStyle name="Обычный 2 18" xfId="128"/>
    <cellStyle name="Обычный 2 18 2" xfId="129"/>
    <cellStyle name="Обычный 2 19" xfId="130"/>
    <cellStyle name="Обычный 2 2" xfId="131"/>
    <cellStyle name="Обычный 2 2 2" xfId="132"/>
    <cellStyle name="Обычный 2 2 3" xfId="133"/>
    <cellStyle name="Обычный 2 2 4" xfId="134"/>
    <cellStyle name="Обычный 2 20" xfId="135"/>
    <cellStyle name="Обычный 2 21" xfId="136"/>
    <cellStyle name="Обычный 2 3" xfId="137"/>
    <cellStyle name="Обычный 2 3 2" xfId="138"/>
    <cellStyle name="Обычный 2 4" xfId="139"/>
    <cellStyle name="Обычный 2 4 2" xfId="140"/>
    <cellStyle name="Обычный 2 5" xfId="141"/>
    <cellStyle name="Обычный 2 5 2" xfId="142"/>
    <cellStyle name="Обычный 2 6" xfId="143"/>
    <cellStyle name="Обычный 2 6 2" xfId="144"/>
    <cellStyle name="Обычный 2 7" xfId="145"/>
    <cellStyle name="Обычный 2 8" xfId="146"/>
    <cellStyle name="Обычный 2 8 2" xfId="147"/>
    <cellStyle name="Обычный 2 9" xfId="148"/>
    <cellStyle name="Обычный 20" xfId="149"/>
    <cellStyle name="Обычный 20 2" xfId="150"/>
    <cellStyle name="Обычный 20 2 2" xfId="151"/>
    <cellStyle name="Обычный 20 3" xfId="152"/>
    <cellStyle name="Обычный 21" xfId="153"/>
    <cellStyle name="Обычный 21 2" xfId="154"/>
    <cellStyle name="Обычный 21 2 2" xfId="155"/>
    <cellStyle name="Обычный 21 3" xfId="156"/>
    <cellStyle name="Обычный 22" xfId="157"/>
    <cellStyle name="Обычный 22 2" xfId="158"/>
    <cellStyle name="Обычный 22 2 2" xfId="159"/>
    <cellStyle name="Обычный 22 3" xfId="160"/>
    <cellStyle name="Обычный 23" xfId="161"/>
    <cellStyle name="Обычный 23 2" xfId="162"/>
    <cellStyle name="Обычный 23 2 2" xfId="163"/>
    <cellStyle name="Обычный 23 3" xfId="164"/>
    <cellStyle name="Обычный 24" xfId="165"/>
    <cellStyle name="Обычный 24 2" xfId="166"/>
    <cellStyle name="Обычный 24 2 2" xfId="167"/>
    <cellStyle name="Обычный 24 3" xfId="168"/>
    <cellStyle name="Обычный 25" xfId="169"/>
    <cellStyle name="Обычный 25 2" xfId="170"/>
    <cellStyle name="Обычный 25 2 2" xfId="171"/>
    <cellStyle name="Обычный 25 3" xfId="172"/>
    <cellStyle name="Обычный 26" xfId="173"/>
    <cellStyle name="Обычный 26 2" xfId="174"/>
    <cellStyle name="Обычный 26 2 2" xfId="175"/>
    <cellStyle name="Обычный 26 3" xfId="176"/>
    <cellStyle name="Обычный 27" xfId="177"/>
    <cellStyle name="Обычный 27 2" xfId="178"/>
    <cellStyle name="Обычный 27 2 2" xfId="179"/>
    <cellStyle name="Обычный 27 3" xfId="180"/>
    <cellStyle name="Обычный 28" xfId="181"/>
    <cellStyle name="Обычный 28 2" xfId="182"/>
    <cellStyle name="Обычный 28 2 2" xfId="183"/>
    <cellStyle name="Обычный 28 3" xfId="184"/>
    <cellStyle name="Обычный 29" xfId="185"/>
    <cellStyle name="Обычный 29 2" xfId="186"/>
    <cellStyle name="Обычный 29 2 2" xfId="187"/>
    <cellStyle name="Обычный 29 3" xfId="188"/>
    <cellStyle name="Обычный 3" xfId="189"/>
    <cellStyle name="Обычный 3 2" xfId="190"/>
    <cellStyle name="Обычный 3 2 2" xfId="191"/>
    <cellStyle name="Обычный 3 3" xfId="192"/>
    <cellStyle name="Обычный 3 3 2" xfId="193"/>
    <cellStyle name="Обычный 3 4" xfId="194"/>
    <cellStyle name="Обычный 3 5" xfId="195"/>
    <cellStyle name="Обычный 30" xfId="196"/>
    <cellStyle name="Обычный 30 2" xfId="197"/>
    <cellStyle name="Обычный 30 2 2" xfId="198"/>
    <cellStyle name="Обычный 30 3" xfId="199"/>
    <cellStyle name="Обычный 31" xfId="200"/>
    <cellStyle name="Обычный 31 2" xfId="201"/>
    <cellStyle name="Обычный 31 2 2" xfId="202"/>
    <cellStyle name="Обычный 31 3" xfId="203"/>
    <cellStyle name="Обычный 32" xfId="204"/>
    <cellStyle name="Обычный 33" xfId="205"/>
    <cellStyle name="Обычный 33 2" xfId="206"/>
    <cellStyle name="Обычный 33 2 2" xfId="207"/>
    <cellStyle name="Обычный 33 3" xfId="208"/>
    <cellStyle name="Обычный 34" xfId="209"/>
    <cellStyle name="Обычный 34 2" xfId="210"/>
    <cellStyle name="Обычный 34 2 2" xfId="211"/>
    <cellStyle name="Обычный 34 3" xfId="212"/>
    <cellStyle name="Обычный 35" xfId="213"/>
    <cellStyle name="Обычный 35 2" xfId="214"/>
    <cellStyle name="Обычный 35 2 2" xfId="215"/>
    <cellStyle name="Обычный 35 3" xfId="216"/>
    <cellStyle name="Обычный 36" xfId="217"/>
    <cellStyle name="Обычный 36 2" xfId="218"/>
    <cellStyle name="Обычный 36 2 2" xfId="219"/>
    <cellStyle name="Обычный 36 3" xfId="220"/>
    <cellStyle name="Обычный 37" xfId="221"/>
    <cellStyle name="Обычный 37 2" xfId="222"/>
    <cellStyle name="Обычный 37 2 2" xfId="223"/>
    <cellStyle name="Обычный 37 3" xfId="224"/>
    <cellStyle name="Обычный 38" xfId="225"/>
    <cellStyle name="Обычный 38 2" xfId="226"/>
    <cellStyle name="Обычный 38 2 2" xfId="227"/>
    <cellStyle name="Обычный 38 3" xfId="228"/>
    <cellStyle name="Обычный 39" xfId="229"/>
    <cellStyle name="Обычный 39 2" xfId="230"/>
    <cellStyle name="Обычный 39 2 2" xfId="231"/>
    <cellStyle name="Обычный 39 3" xfId="232"/>
    <cellStyle name="Обычный 4" xfId="233"/>
    <cellStyle name="Обычный 4 2" xfId="234"/>
    <cellStyle name="Обычный 4 2 2" xfId="235"/>
    <cellStyle name="Обычный 4 3" xfId="236"/>
    <cellStyle name="Обычный 4 3 2" xfId="237"/>
    <cellStyle name="Обычный 40" xfId="238"/>
    <cellStyle name="Обычный 40 2" xfId="239"/>
    <cellStyle name="Обычный 40 2 2" xfId="240"/>
    <cellStyle name="Обычный 40 3" xfId="241"/>
    <cellStyle name="Обычный 41" xfId="242"/>
    <cellStyle name="Обычный 41 2" xfId="243"/>
    <cellStyle name="Обычный 41 2 2" xfId="244"/>
    <cellStyle name="Обычный 41 3" xfId="245"/>
    <cellStyle name="Обычный 42" xfId="246"/>
    <cellStyle name="Обычный 42 2" xfId="247"/>
    <cellStyle name="Обычный 42 2 2" xfId="248"/>
    <cellStyle name="Обычный 42 3" xfId="249"/>
    <cellStyle name="Обычный 43" xfId="250"/>
    <cellStyle name="Обычный 43 2" xfId="251"/>
    <cellStyle name="Обычный 43 2 2" xfId="252"/>
    <cellStyle name="Обычный 43 3" xfId="253"/>
    <cellStyle name="Обычный 44" xfId="254"/>
    <cellStyle name="Обычный 44 2" xfId="255"/>
    <cellStyle name="Обычный 44 2 2" xfId="256"/>
    <cellStyle name="Обычный 44 3" xfId="257"/>
    <cellStyle name="Обычный 45" xfId="258"/>
    <cellStyle name="Обычный 45 2" xfId="259"/>
    <cellStyle name="Обычный 45 2 2" xfId="260"/>
    <cellStyle name="Обычный 45 3" xfId="261"/>
    <cellStyle name="Обычный 46" xfId="262"/>
    <cellStyle name="Обычный 46 2" xfId="263"/>
    <cellStyle name="Обычный 46 2 2" xfId="264"/>
    <cellStyle name="Обычный 46 3" xfId="265"/>
    <cellStyle name="Обычный 47" xfId="266"/>
    <cellStyle name="Обычный 47 2" xfId="267"/>
    <cellStyle name="Обычный 47 2 2" xfId="268"/>
    <cellStyle name="Обычный 47 3" xfId="269"/>
    <cellStyle name="Обычный 48" xfId="270"/>
    <cellStyle name="Обычный 48 2" xfId="271"/>
    <cellStyle name="Обычный 48 2 2" xfId="272"/>
    <cellStyle name="Обычный 48 3" xfId="273"/>
    <cellStyle name="Обычный 49" xfId="274"/>
    <cellStyle name="Обычный 49 2" xfId="275"/>
    <cellStyle name="Обычный 49 2 2" xfId="276"/>
    <cellStyle name="Обычный 49 3" xfId="277"/>
    <cellStyle name="Обычный 5" xfId="278"/>
    <cellStyle name="Обычный 5 2" xfId="279"/>
    <cellStyle name="Обычный 5 2 2" xfId="280"/>
    <cellStyle name="Обычный 5 3" xfId="281"/>
    <cellStyle name="Обычный 5 3 2" xfId="282"/>
    <cellStyle name="Обычный 5 4" xfId="283"/>
    <cellStyle name="Обычный 50" xfId="284"/>
    <cellStyle name="Обычный 50 2" xfId="285"/>
    <cellStyle name="Обычный 50 2 2" xfId="286"/>
    <cellStyle name="Обычный 50 3" xfId="287"/>
    <cellStyle name="Обычный 51" xfId="288"/>
    <cellStyle name="Обычный 52" xfId="289"/>
    <cellStyle name="Обычный 52 2" xfId="290"/>
    <cellStyle name="Обычный 52 2 2" xfId="291"/>
    <cellStyle name="Обычный 52 3" xfId="292"/>
    <cellStyle name="Обычный 53" xfId="293"/>
    <cellStyle name="Обычный 54" xfId="294"/>
    <cellStyle name="Обычный 55" xfId="295"/>
    <cellStyle name="Обычный 55 2" xfId="296"/>
    <cellStyle name="Обычный 55 2 2" xfId="297"/>
    <cellStyle name="Обычный 55 3" xfId="298"/>
    <cellStyle name="Обычный 56" xfId="299"/>
    <cellStyle name="Обычный 56 2" xfId="300"/>
    <cellStyle name="Обычный 56 2 2" xfId="301"/>
    <cellStyle name="Обычный 56 3" xfId="302"/>
    <cellStyle name="Обычный 57" xfId="303"/>
    <cellStyle name="Обычный 575 2 3 6 5" xfId="304"/>
    <cellStyle name="Обычный 575 2 3 6 5 2" xfId="305"/>
    <cellStyle name="Обычный 575 2 3 6 5 2 2" xfId="306"/>
    <cellStyle name="Обычный 575 2 3 6 5 2 2 2" xfId="307"/>
    <cellStyle name="Обычный 575 2 3 6 5 2 3" xfId="308"/>
    <cellStyle name="Обычный 575 2 3 6 5 3" xfId="309"/>
    <cellStyle name="Обычный 575 2 3 6 5 3 2" xfId="310"/>
    <cellStyle name="Обычный 575 2 3 6 5 4" xfId="311"/>
    <cellStyle name="Обычный 58" xfId="312"/>
    <cellStyle name="Обычный 58 2" xfId="313"/>
    <cellStyle name="Обычный 59" xfId="314"/>
    <cellStyle name="Обычный 59 2" xfId="315"/>
    <cellStyle name="Обычный 6" xfId="316"/>
    <cellStyle name="Обычный 6 2" xfId="317"/>
    <cellStyle name="Обычный 6 2 2" xfId="318"/>
    <cellStyle name="Обычный 6 2 3" xfId="319"/>
    <cellStyle name="Обычный 6 3" xfId="320"/>
    <cellStyle name="Обычный 6 4" xfId="321"/>
    <cellStyle name="Обычный 60" xfId="322"/>
    <cellStyle name="Обычный 60 2" xfId="323"/>
    <cellStyle name="Обычный 61" xfId="324"/>
    <cellStyle name="Обычный 62" xfId="325"/>
    <cellStyle name="Обычный 63" xfId="326"/>
    <cellStyle name="Обычный 64" xfId="327"/>
    <cellStyle name="Обычный 65" xfId="328"/>
    <cellStyle name="Обычный 7" xfId="329"/>
    <cellStyle name="Обычный 7 2" xfId="330"/>
    <cellStyle name="Обычный 7 2 2" xfId="331"/>
    <cellStyle name="Обычный 7 3" xfId="332"/>
    <cellStyle name="Обычный 7 4" xfId="333"/>
    <cellStyle name="Обычный 8" xfId="334"/>
    <cellStyle name="Обычный 8 2" xfId="335"/>
    <cellStyle name="Обычный 8 2 2" xfId="336"/>
    <cellStyle name="Обычный 8 3" xfId="337"/>
    <cellStyle name="Обычный 8 4" xfId="338"/>
    <cellStyle name="Обычный 9" xfId="339"/>
    <cellStyle name="Обычный 9 2" xfId="340"/>
    <cellStyle name="Обычный 9 2 2" xfId="341"/>
    <cellStyle name="Обычный 9 3" xfId="342"/>
    <cellStyle name="Обычный 9 4" xfId="343"/>
    <cellStyle name="Followed Hyperlink" xfId="344"/>
    <cellStyle name="Плохой" xfId="345"/>
    <cellStyle name="Пояснение" xfId="346"/>
    <cellStyle name="Примечание" xfId="347"/>
    <cellStyle name="Percent" xfId="348"/>
    <cellStyle name="Процентный 2" xfId="349"/>
    <cellStyle name="Процентный 2 2" xfId="350"/>
    <cellStyle name="Процентный 2 3" xfId="351"/>
    <cellStyle name="Процентный 2 4" xfId="352"/>
    <cellStyle name="Процентный 2 5" xfId="353"/>
    <cellStyle name="Процентный 3" xfId="354"/>
    <cellStyle name="Процентный 3 2" xfId="355"/>
    <cellStyle name="Процентный 3 3" xfId="356"/>
    <cellStyle name="Связанная ячейка" xfId="357"/>
    <cellStyle name="Текст предупреждения" xfId="358"/>
    <cellStyle name="Comma" xfId="359"/>
    <cellStyle name="Comma [0]" xfId="360"/>
    <cellStyle name="Финансовый [0] 2" xfId="361"/>
    <cellStyle name="Финансовый [0] 2 2" xfId="362"/>
    <cellStyle name="Финансовый [0] 2 3" xfId="363"/>
    <cellStyle name="Финансовый [0] 3" xfId="364"/>
    <cellStyle name="Финансовый [0] 3 2" xfId="365"/>
    <cellStyle name="Финансовый [0] 3 3" xfId="366"/>
    <cellStyle name="Финансовый 2" xfId="367"/>
    <cellStyle name="Финансовый 2 2" xfId="368"/>
    <cellStyle name="Финансовый 2 3" xfId="369"/>
    <cellStyle name="Финансовый 2 4" xfId="370"/>
    <cellStyle name="Финансовый 2 5" xfId="371"/>
    <cellStyle name="Финансовый 3" xfId="372"/>
    <cellStyle name="Финансовый 3 2" xfId="373"/>
    <cellStyle name="Финансовый 3 3" xfId="374"/>
    <cellStyle name="Финансовый 4" xfId="375"/>
    <cellStyle name="Финансовый 5" xfId="376"/>
    <cellStyle name="Хороший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211"/>
  <sheetViews>
    <sheetView tabSelected="1" view="pageBreakPreview" zoomScaleSheetLayoutView="100" zoomScalePageLayoutView="0" workbookViewId="0" topLeftCell="A258">
      <selection activeCell="B272" sqref="B272"/>
    </sheetView>
  </sheetViews>
  <sheetFormatPr defaultColWidth="9.33203125" defaultRowHeight="11.25"/>
  <cols>
    <col min="1" max="1" width="35.16015625" style="0" customWidth="1"/>
    <col min="2" max="2" width="100.33203125" style="0" customWidth="1"/>
    <col min="3" max="3" width="23" style="0" customWidth="1"/>
    <col min="4" max="4" width="22.66015625" style="0" customWidth="1"/>
    <col min="5" max="5" width="21.66015625" style="0" customWidth="1"/>
    <col min="7" max="7" width="13.16015625" style="0" customWidth="1"/>
    <col min="8" max="8" width="9.83203125" style="0" bestFit="1" customWidth="1"/>
    <col min="9" max="9" width="12.16015625" style="0" bestFit="1" customWidth="1"/>
    <col min="14" max="14" width="12.16015625" style="0" bestFit="1" customWidth="1"/>
    <col min="15" max="15" width="13.33203125" style="0" bestFit="1" customWidth="1"/>
  </cols>
  <sheetData>
    <row r="1" spans="2:5" ht="3" customHeight="1">
      <c r="B1" s="81"/>
      <c r="C1" s="81"/>
      <c r="D1" s="81"/>
      <c r="E1" s="81"/>
    </row>
    <row r="2" spans="2:5" ht="12.75">
      <c r="B2" s="86" t="s">
        <v>256</v>
      </c>
      <c r="C2" s="86"/>
      <c r="D2" s="85"/>
      <c r="E2" s="85"/>
    </row>
    <row r="3" spans="2:5" ht="12.75" customHeight="1">
      <c r="B3" s="26"/>
      <c r="C3" s="87" t="s">
        <v>241</v>
      </c>
      <c r="D3" s="87"/>
      <c r="E3" s="87"/>
    </row>
    <row r="4" spans="2:5" ht="12.75" customHeight="1">
      <c r="B4" s="26"/>
      <c r="C4" s="87"/>
      <c r="D4" s="87"/>
      <c r="E4" s="87"/>
    </row>
    <row r="5" spans="2:5" ht="12.75" customHeight="1">
      <c r="B5" s="26"/>
      <c r="C5" s="87"/>
      <c r="D5" s="87"/>
      <c r="E5" s="87"/>
    </row>
    <row r="6" spans="2:5" ht="12.75">
      <c r="B6" s="88"/>
      <c r="C6" s="88"/>
      <c r="D6" s="88"/>
      <c r="E6" s="88"/>
    </row>
    <row r="7" spans="2:5" ht="12.75">
      <c r="B7" s="79" t="s">
        <v>252</v>
      </c>
      <c r="C7" s="82"/>
      <c r="D7" s="82"/>
      <c r="E7" s="82"/>
    </row>
    <row r="8" spans="1:5" ht="11.25">
      <c r="A8" s="81"/>
      <c r="B8" s="81"/>
      <c r="C8" s="81"/>
      <c r="D8" s="81"/>
      <c r="E8" s="81"/>
    </row>
    <row r="9" spans="1:5" ht="12.75">
      <c r="A9" s="5"/>
      <c r="B9" s="9"/>
      <c r="C9" s="84" t="s">
        <v>229</v>
      </c>
      <c r="D9" s="85"/>
      <c r="E9" s="85"/>
    </row>
    <row r="10" spans="1:5" ht="11.25">
      <c r="A10" s="5"/>
      <c r="B10" s="9"/>
      <c r="C10" s="78" t="s">
        <v>238</v>
      </c>
      <c r="D10" s="78"/>
      <c r="E10" s="78"/>
    </row>
    <row r="11" spans="1:5" ht="11.25">
      <c r="A11" s="5"/>
      <c r="B11" s="9"/>
      <c r="C11" s="78"/>
      <c r="D11" s="78"/>
      <c r="E11" s="78"/>
    </row>
    <row r="12" spans="1:5" ht="18" customHeight="1">
      <c r="A12" s="5"/>
      <c r="B12" s="9"/>
      <c r="C12" s="78"/>
      <c r="D12" s="78"/>
      <c r="E12" s="78"/>
    </row>
    <row r="13" spans="1:5" ht="9" customHeight="1" hidden="1">
      <c r="A13" s="1"/>
      <c r="B13" s="6"/>
      <c r="C13" s="78"/>
      <c r="D13" s="78"/>
      <c r="E13" s="78"/>
    </row>
    <row r="14" spans="1:5" ht="15.75" customHeight="1">
      <c r="A14" s="1"/>
      <c r="B14" s="83" t="s">
        <v>253</v>
      </c>
      <c r="C14" s="82"/>
      <c r="D14" s="82"/>
      <c r="E14" s="82"/>
    </row>
    <row r="15" spans="1:5" ht="12.75">
      <c r="A15" s="1"/>
      <c r="B15" s="79"/>
      <c r="C15" s="79"/>
      <c r="D15" s="79"/>
      <c r="E15" s="79"/>
    </row>
    <row r="16" spans="1:5" ht="33.75" customHeight="1">
      <c r="A16" s="80" t="s">
        <v>197</v>
      </c>
      <c r="B16" s="80"/>
      <c r="C16" s="80"/>
      <c r="D16" s="81"/>
      <c r="E16" s="81"/>
    </row>
    <row r="17" spans="1:5" ht="26.25" customHeight="1">
      <c r="A17" s="1"/>
      <c r="B17" s="2"/>
      <c r="D17" s="1"/>
      <c r="E17" s="4"/>
    </row>
    <row r="18" spans="1:4" ht="16.5" customHeight="1" hidden="1">
      <c r="A18" s="1"/>
      <c r="B18" s="77" t="s">
        <v>6</v>
      </c>
      <c r="C18" s="77"/>
      <c r="D18" s="1"/>
    </row>
    <row r="19" spans="1:5" ht="33.75" customHeight="1">
      <c r="A19" s="90" t="s">
        <v>226</v>
      </c>
      <c r="B19" s="91" t="s">
        <v>5</v>
      </c>
      <c r="C19" s="92" t="s">
        <v>198</v>
      </c>
      <c r="D19" s="93" t="s">
        <v>133</v>
      </c>
      <c r="E19" s="93"/>
    </row>
    <row r="20" spans="1:5" ht="25.5" customHeight="1">
      <c r="A20" s="90"/>
      <c r="B20" s="91"/>
      <c r="C20" s="92"/>
      <c r="D20" s="12" t="s">
        <v>227</v>
      </c>
      <c r="E20" s="12" t="s">
        <v>228</v>
      </c>
    </row>
    <row r="21" spans="1:5" ht="20.25" customHeight="1">
      <c r="A21" s="13" t="s">
        <v>27</v>
      </c>
      <c r="B21" s="24" t="s">
        <v>7</v>
      </c>
      <c r="C21" s="38">
        <f>C22+C27+C32+C40+C48+C53+C69+C78+C84+C178+C98</f>
        <v>4353496.74</v>
      </c>
      <c r="D21" s="38">
        <f>D22+D27+D32+D40+D48+D53+D69+D78+D84+D178+D98</f>
        <v>4024051.1999999997</v>
      </c>
      <c r="E21" s="38">
        <f>E22+E27+E32+E40+E48+E53+E69+E78+E84+E178+E98</f>
        <v>4151583.3000000003</v>
      </c>
    </row>
    <row r="22" spans="1:7" ht="21" customHeight="1">
      <c r="A22" s="14" t="s">
        <v>28</v>
      </c>
      <c r="B22" s="24" t="s">
        <v>15</v>
      </c>
      <c r="C22" s="38">
        <f>C23</f>
        <v>3130158.01</v>
      </c>
      <c r="D22" s="38">
        <f>D23</f>
        <v>2796267.3</v>
      </c>
      <c r="E22" s="38">
        <f>E23</f>
        <v>2830402.8000000003</v>
      </c>
      <c r="G22" s="7"/>
    </row>
    <row r="23" spans="1:7" s="1" customFormat="1" ht="17.25" customHeight="1">
      <c r="A23" s="15" t="s">
        <v>29</v>
      </c>
      <c r="B23" s="18" t="s">
        <v>0</v>
      </c>
      <c r="C23" s="39">
        <f>C24+C25+C26</f>
        <v>3130158.01</v>
      </c>
      <c r="D23" s="39">
        <f>D24+D25+D26</f>
        <v>2796267.3</v>
      </c>
      <c r="E23" s="39">
        <f>E24+E25+E26</f>
        <v>2830402.8000000003</v>
      </c>
      <c r="G23" s="8"/>
    </row>
    <row r="24" spans="1:5" ht="41.25" customHeight="1">
      <c r="A24" s="15" t="s">
        <v>30</v>
      </c>
      <c r="B24" s="18" t="s">
        <v>16</v>
      </c>
      <c r="C24" s="39">
        <v>2979158.05</v>
      </c>
      <c r="D24" s="39">
        <f>2608637.8</f>
        <v>2608637.8</v>
      </c>
      <c r="E24" s="39">
        <f>2642209.1</f>
        <v>2642209.1</v>
      </c>
    </row>
    <row r="25" spans="1:5" ht="48.75" customHeight="1">
      <c r="A25" s="15" t="s">
        <v>53</v>
      </c>
      <c r="B25" s="18" t="s">
        <v>138</v>
      </c>
      <c r="C25" s="39">
        <f>136098.9-51098.94</f>
        <v>84999.95999999999</v>
      </c>
      <c r="D25" s="39">
        <f>113981.1</f>
        <v>113981.1</v>
      </c>
      <c r="E25" s="39">
        <f>113486.1</f>
        <v>113486.1</v>
      </c>
    </row>
    <row r="26" spans="1:5" ht="54.75" customHeight="1">
      <c r="A26" s="15" t="s">
        <v>182</v>
      </c>
      <c r="B26" s="18" t="s">
        <v>183</v>
      </c>
      <c r="C26" s="39">
        <v>66000</v>
      </c>
      <c r="D26" s="39">
        <f>73648.4</f>
        <v>73648.4</v>
      </c>
      <c r="E26" s="39">
        <f>74707.6</f>
        <v>74707.6</v>
      </c>
    </row>
    <row r="27" spans="1:5" ht="29.25" customHeight="1">
      <c r="A27" s="14" t="s">
        <v>54</v>
      </c>
      <c r="B27" s="24" t="s">
        <v>55</v>
      </c>
      <c r="C27" s="38">
        <f>C28+C29+C30+C31</f>
        <v>82848</v>
      </c>
      <c r="D27" s="38">
        <f>D28+D29+D30+D31</f>
        <v>90344</v>
      </c>
      <c r="E27" s="38">
        <f>E28+E29+E30+E31</f>
        <v>95610</v>
      </c>
    </row>
    <row r="28" spans="1:5" ht="60" customHeight="1">
      <c r="A28" s="16" t="s">
        <v>76</v>
      </c>
      <c r="B28" s="94" t="s">
        <v>158</v>
      </c>
      <c r="C28" s="40">
        <f>39961+2239</f>
        <v>42200</v>
      </c>
      <c r="D28" s="40">
        <v>43778</v>
      </c>
      <c r="E28" s="40">
        <v>46438</v>
      </c>
    </row>
    <row r="29" spans="1:5" ht="63" customHeight="1">
      <c r="A29" s="16" t="s">
        <v>77</v>
      </c>
      <c r="B29" s="17" t="s">
        <v>159</v>
      </c>
      <c r="C29" s="40">
        <f>229+23.9</f>
        <v>252.9</v>
      </c>
      <c r="D29" s="40">
        <v>250</v>
      </c>
      <c r="E29" s="40">
        <v>265</v>
      </c>
    </row>
    <row r="30" spans="1:5" ht="64.5" customHeight="1">
      <c r="A30" s="16" t="s">
        <v>78</v>
      </c>
      <c r="B30" s="17" t="s">
        <v>160</v>
      </c>
      <c r="C30" s="40">
        <v>44910.1</v>
      </c>
      <c r="D30" s="40">
        <v>51373</v>
      </c>
      <c r="E30" s="40">
        <v>53964</v>
      </c>
    </row>
    <row r="31" spans="1:5" ht="62.25" customHeight="1">
      <c r="A31" s="16" t="s">
        <v>79</v>
      </c>
      <c r="B31" s="17" t="s">
        <v>161</v>
      </c>
      <c r="C31" s="40">
        <f>-4676+161</f>
        <v>-4515</v>
      </c>
      <c r="D31" s="40">
        <v>-5057</v>
      </c>
      <c r="E31" s="40">
        <v>-5057</v>
      </c>
    </row>
    <row r="32" spans="1:5" ht="27" customHeight="1">
      <c r="A32" s="14" t="s">
        <v>31</v>
      </c>
      <c r="B32" s="24" t="s">
        <v>8</v>
      </c>
      <c r="C32" s="38">
        <f>C33+C38+C39</f>
        <v>355670</v>
      </c>
      <c r="D32" s="38">
        <f>D33+D38+D39</f>
        <v>448522</v>
      </c>
      <c r="E32" s="38">
        <f>E33+E38+E39</f>
        <v>527882</v>
      </c>
    </row>
    <row r="33" spans="1:5" ht="25.5" customHeight="1">
      <c r="A33" s="15" t="s">
        <v>32</v>
      </c>
      <c r="B33" s="18" t="s">
        <v>14</v>
      </c>
      <c r="C33" s="39">
        <v>330000</v>
      </c>
      <c r="D33" s="39">
        <v>386655</v>
      </c>
      <c r="E33" s="39">
        <v>461475</v>
      </c>
    </row>
    <row r="34" spans="1:5" ht="28.5" customHeight="1" hidden="1">
      <c r="A34" s="15" t="s">
        <v>61</v>
      </c>
      <c r="B34" s="18" t="s">
        <v>51</v>
      </c>
      <c r="C34" s="39"/>
      <c r="D34" s="39"/>
      <c r="E34" s="39"/>
    </row>
    <row r="35" spans="1:5" ht="24.75" customHeight="1" hidden="1">
      <c r="A35" s="15" t="s">
        <v>59</v>
      </c>
      <c r="B35" s="18" t="s">
        <v>51</v>
      </c>
      <c r="C35" s="39"/>
      <c r="D35" s="40"/>
      <c r="E35" s="40"/>
    </row>
    <row r="36" spans="1:5" ht="37.5" customHeight="1" hidden="1">
      <c r="A36" s="19" t="s">
        <v>59</v>
      </c>
      <c r="B36" s="95" t="s">
        <v>169</v>
      </c>
      <c r="C36" s="39"/>
      <c r="D36" s="39"/>
      <c r="E36" s="39"/>
    </row>
    <row r="37" spans="1:5" ht="51" customHeight="1" hidden="1">
      <c r="A37" s="15" t="s">
        <v>60</v>
      </c>
      <c r="B37" s="18" t="s">
        <v>74</v>
      </c>
      <c r="C37" s="39"/>
      <c r="D37" s="40"/>
      <c r="E37" s="40"/>
    </row>
    <row r="38" spans="1:5" ht="21" customHeight="1">
      <c r="A38" s="15" t="s">
        <v>33</v>
      </c>
      <c r="B38" s="18" t="s">
        <v>17</v>
      </c>
      <c r="C38" s="39">
        <v>24900</v>
      </c>
      <c r="D38" s="39">
        <v>61867</v>
      </c>
      <c r="E38" s="39">
        <v>66407</v>
      </c>
    </row>
    <row r="39" spans="1:5" ht="21" customHeight="1">
      <c r="A39" s="15" t="s">
        <v>254</v>
      </c>
      <c r="B39" s="18" t="s">
        <v>255</v>
      </c>
      <c r="C39" s="39">
        <v>770</v>
      </c>
      <c r="D39" s="39">
        <v>0</v>
      </c>
      <c r="E39" s="39">
        <v>0</v>
      </c>
    </row>
    <row r="40" spans="1:5" ht="25.5" customHeight="1">
      <c r="A40" s="15" t="s">
        <v>80</v>
      </c>
      <c r="B40" s="24" t="s">
        <v>81</v>
      </c>
      <c r="C40" s="38">
        <f>C41+C43</f>
        <v>381318</v>
      </c>
      <c r="D40" s="38">
        <f>D41+D43</f>
        <v>402026</v>
      </c>
      <c r="E40" s="38">
        <f>E41+E43</f>
        <v>408495</v>
      </c>
    </row>
    <row r="41" spans="1:5" ht="27" customHeight="1">
      <c r="A41" s="15" t="s">
        <v>82</v>
      </c>
      <c r="B41" s="18" t="s">
        <v>139</v>
      </c>
      <c r="C41" s="39">
        <f>C42</f>
        <v>128050</v>
      </c>
      <c r="D41" s="39">
        <v>128824</v>
      </c>
      <c r="E41" s="39">
        <v>135293</v>
      </c>
    </row>
    <row r="42" spans="1:5" ht="39.75" customHeight="1">
      <c r="A42" s="15" t="s">
        <v>83</v>
      </c>
      <c r="B42" s="18" t="s">
        <v>125</v>
      </c>
      <c r="C42" s="39">
        <v>128050</v>
      </c>
      <c r="D42" s="40">
        <v>128824</v>
      </c>
      <c r="E42" s="40">
        <v>135293</v>
      </c>
    </row>
    <row r="43" spans="1:5" ht="24" customHeight="1">
      <c r="A43" s="15" t="s">
        <v>84</v>
      </c>
      <c r="B43" s="18" t="s">
        <v>85</v>
      </c>
      <c r="C43" s="39">
        <f>C44+C46</f>
        <v>253268</v>
      </c>
      <c r="D43" s="39">
        <v>273202</v>
      </c>
      <c r="E43" s="39">
        <v>273202</v>
      </c>
    </row>
    <row r="44" spans="1:5" ht="27" customHeight="1">
      <c r="A44" s="15" t="s">
        <v>87</v>
      </c>
      <c r="B44" s="18" t="s">
        <v>86</v>
      </c>
      <c r="C44" s="39">
        <f>C45</f>
        <v>134260</v>
      </c>
      <c r="D44" s="39">
        <v>171000</v>
      </c>
      <c r="E44" s="39">
        <v>171000</v>
      </c>
    </row>
    <row r="45" spans="1:5" ht="39.75" customHeight="1">
      <c r="A45" s="15" t="s">
        <v>88</v>
      </c>
      <c r="B45" s="18" t="s">
        <v>89</v>
      </c>
      <c r="C45" s="39">
        <v>134260</v>
      </c>
      <c r="D45" s="39">
        <v>171000</v>
      </c>
      <c r="E45" s="39">
        <v>171000</v>
      </c>
    </row>
    <row r="46" spans="1:5" ht="22.5" customHeight="1">
      <c r="A46" s="15" t="s">
        <v>90</v>
      </c>
      <c r="B46" s="18" t="s">
        <v>91</v>
      </c>
      <c r="C46" s="39">
        <f>C47</f>
        <v>119008</v>
      </c>
      <c r="D46" s="39">
        <v>102202</v>
      </c>
      <c r="E46" s="39">
        <v>102202</v>
      </c>
    </row>
    <row r="47" spans="1:5" ht="39.75" customHeight="1">
      <c r="A47" s="15" t="s">
        <v>92</v>
      </c>
      <c r="B47" s="18" t="s">
        <v>93</v>
      </c>
      <c r="C47" s="39">
        <v>119008</v>
      </c>
      <c r="D47" s="40">
        <v>102202</v>
      </c>
      <c r="E47" s="40">
        <v>102202</v>
      </c>
    </row>
    <row r="48" spans="1:5" ht="25.5" customHeight="1">
      <c r="A48" s="14" t="s">
        <v>34</v>
      </c>
      <c r="B48" s="24" t="s">
        <v>9</v>
      </c>
      <c r="C48" s="38">
        <f>C49+C51</f>
        <v>24030</v>
      </c>
      <c r="D48" s="38">
        <f>D49+D51</f>
        <v>29127</v>
      </c>
      <c r="E48" s="38">
        <f>E49+E51</f>
        <v>30902</v>
      </c>
    </row>
    <row r="49" spans="1:5" ht="34.5" customHeight="1">
      <c r="A49" s="15" t="s">
        <v>35</v>
      </c>
      <c r="B49" s="18" t="s">
        <v>1</v>
      </c>
      <c r="C49" s="39">
        <f>C50</f>
        <v>23900</v>
      </c>
      <c r="D49" s="39">
        <f>D50</f>
        <v>29102</v>
      </c>
      <c r="E49" s="39">
        <f>E50</f>
        <v>30877</v>
      </c>
    </row>
    <row r="50" spans="1:5" ht="39.75" customHeight="1">
      <c r="A50" s="15" t="s">
        <v>36</v>
      </c>
      <c r="B50" s="18" t="s">
        <v>18</v>
      </c>
      <c r="C50" s="39">
        <v>23900</v>
      </c>
      <c r="D50" s="39">
        <v>29102</v>
      </c>
      <c r="E50" s="39">
        <v>30877</v>
      </c>
    </row>
    <row r="51" spans="1:5" ht="34.5" customHeight="1">
      <c r="A51" s="15" t="s">
        <v>37</v>
      </c>
      <c r="B51" s="18" t="s">
        <v>19</v>
      </c>
      <c r="C51" s="39">
        <f>C52</f>
        <v>130</v>
      </c>
      <c r="D51" s="39">
        <v>25</v>
      </c>
      <c r="E51" s="39">
        <v>25</v>
      </c>
    </row>
    <row r="52" spans="1:5" ht="27" customHeight="1">
      <c r="A52" s="15" t="s">
        <v>180</v>
      </c>
      <c r="B52" s="18" t="s">
        <v>2</v>
      </c>
      <c r="C52" s="39">
        <f>50+80</f>
        <v>130</v>
      </c>
      <c r="D52" s="39">
        <v>25</v>
      </c>
      <c r="E52" s="39">
        <v>25</v>
      </c>
    </row>
    <row r="53" spans="1:5" ht="40.5" customHeight="1">
      <c r="A53" s="14" t="s">
        <v>38</v>
      </c>
      <c r="B53" s="24" t="s">
        <v>12</v>
      </c>
      <c r="C53" s="38">
        <f>C54+C64+C61</f>
        <v>185854.25</v>
      </c>
      <c r="D53" s="38">
        <f>D54+D64</f>
        <v>172030.9</v>
      </c>
      <c r="E53" s="38">
        <f>E54+E64</f>
        <v>169077.9</v>
      </c>
    </row>
    <row r="54" spans="1:5" ht="50.25" customHeight="1">
      <c r="A54" s="15" t="s">
        <v>39</v>
      </c>
      <c r="B54" s="18" t="s">
        <v>20</v>
      </c>
      <c r="C54" s="39">
        <f>C55+C59+C57</f>
        <v>118159.4</v>
      </c>
      <c r="D54" s="39">
        <f>D55+D59+D57</f>
        <v>107754.3</v>
      </c>
      <c r="E54" s="39">
        <f>E55+E59+E57</f>
        <v>107738</v>
      </c>
    </row>
    <row r="55" spans="1:5" ht="38.25" customHeight="1">
      <c r="A55" s="15" t="s">
        <v>40</v>
      </c>
      <c r="B55" s="25" t="s">
        <v>96</v>
      </c>
      <c r="C55" s="39">
        <f>C56</f>
        <v>101250</v>
      </c>
      <c r="D55" s="39">
        <f>D56</f>
        <v>92607</v>
      </c>
      <c r="E55" s="39">
        <f>E56</f>
        <v>92607</v>
      </c>
    </row>
    <row r="56" spans="1:5" ht="48.75" customHeight="1">
      <c r="A56" s="15" t="s">
        <v>94</v>
      </c>
      <c r="B56" s="25" t="s">
        <v>95</v>
      </c>
      <c r="C56" s="39">
        <v>101250</v>
      </c>
      <c r="D56" s="39">
        <v>92607</v>
      </c>
      <c r="E56" s="39">
        <v>92607</v>
      </c>
    </row>
    <row r="57" spans="1:5" ht="48" customHeight="1">
      <c r="A57" s="15" t="s">
        <v>192</v>
      </c>
      <c r="B57" s="18" t="s">
        <v>193</v>
      </c>
      <c r="C57" s="39">
        <f>C58</f>
        <v>443</v>
      </c>
      <c r="D57" s="39">
        <f>D58</f>
        <v>216.3</v>
      </c>
      <c r="E57" s="39">
        <f>E58</f>
        <v>200</v>
      </c>
    </row>
    <row r="58" spans="1:5" ht="47.25" customHeight="1">
      <c r="A58" s="15" t="s">
        <v>194</v>
      </c>
      <c r="B58" s="18" t="s">
        <v>195</v>
      </c>
      <c r="C58" s="39">
        <v>443</v>
      </c>
      <c r="D58" s="39">
        <v>216.3</v>
      </c>
      <c r="E58" s="39">
        <v>200</v>
      </c>
    </row>
    <row r="59" spans="1:5" ht="38.25" customHeight="1">
      <c r="A59" s="15" t="s">
        <v>97</v>
      </c>
      <c r="B59" s="22" t="s">
        <v>21</v>
      </c>
      <c r="C59" s="39">
        <f>C60</f>
        <v>16466.4</v>
      </c>
      <c r="D59" s="39">
        <f>D60</f>
        <v>14931</v>
      </c>
      <c r="E59" s="39">
        <f>E60</f>
        <v>14931</v>
      </c>
    </row>
    <row r="60" spans="1:5" ht="39.75" customHeight="1">
      <c r="A60" s="15" t="s">
        <v>98</v>
      </c>
      <c r="B60" s="22" t="s">
        <v>99</v>
      </c>
      <c r="C60" s="39">
        <v>16466.4</v>
      </c>
      <c r="D60" s="39">
        <v>14931</v>
      </c>
      <c r="E60" s="39">
        <v>14931</v>
      </c>
    </row>
    <row r="61" spans="1:5" ht="39.75" customHeight="1">
      <c r="A61" s="15" t="s">
        <v>276</v>
      </c>
      <c r="B61" s="22" t="s">
        <v>273</v>
      </c>
      <c r="C61" s="39">
        <f>C62</f>
        <v>13.85</v>
      </c>
      <c r="D61" s="39">
        <v>0</v>
      </c>
      <c r="E61" s="39">
        <v>0</v>
      </c>
    </row>
    <row r="62" spans="1:5" ht="39.75" customHeight="1">
      <c r="A62" s="15" t="s">
        <v>277</v>
      </c>
      <c r="B62" s="22" t="s">
        <v>274</v>
      </c>
      <c r="C62" s="39">
        <f>C63</f>
        <v>13.85</v>
      </c>
      <c r="D62" s="39">
        <v>0</v>
      </c>
      <c r="E62" s="39">
        <v>0</v>
      </c>
    </row>
    <row r="63" spans="1:5" ht="39.75" customHeight="1">
      <c r="A63" s="15" t="s">
        <v>278</v>
      </c>
      <c r="B63" s="22" t="s">
        <v>275</v>
      </c>
      <c r="C63" s="39">
        <v>13.85</v>
      </c>
      <c r="D63" s="39">
        <v>0</v>
      </c>
      <c r="E63" s="39">
        <v>0</v>
      </c>
    </row>
    <row r="64" spans="1:5" ht="42" customHeight="1">
      <c r="A64" s="20" t="s">
        <v>163</v>
      </c>
      <c r="B64" s="95" t="s">
        <v>164</v>
      </c>
      <c r="C64" s="39">
        <f>C66+C68</f>
        <v>67681</v>
      </c>
      <c r="D64" s="39">
        <f>D66+D68</f>
        <v>64276.6</v>
      </c>
      <c r="E64" s="39">
        <f>E66+E68</f>
        <v>61339.9</v>
      </c>
    </row>
    <row r="65" spans="1:5" s="1" customFormat="1" ht="46.5" customHeight="1">
      <c r="A65" s="15" t="s">
        <v>41</v>
      </c>
      <c r="B65" s="18" t="s">
        <v>22</v>
      </c>
      <c r="C65" s="39">
        <f>C66</f>
        <v>62058</v>
      </c>
      <c r="D65" s="39">
        <f>D66</f>
        <v>59730.6</v>
      </c>
      <c r="E65" s="39">
        <f>E66</f>
        <v>56793.9</v>
      </c>
    </row>
    <row r="66" spans="1:5" s="1" customFormat="1" ht="45" customHeight="1">
      <c r="A66" s="15" t="s">
        <v>100</v>
      </c>
      <c r="B66" s="22" t="s">
        <v>126</v>
      </c>
      <c r="C66" s="39">
        <v>62058</v>
      </c>
      <c r="D66" s="39">
        <v>59730.6</v>
      </c>
      <c r="E66" s="39">
        <v>56793.9</v>
      </c>
    </row>
    <row r="67" spans="1:5" s="1" customFormat="1" ht="60.75" customHeight="1">
      <c r="A67" s="11" t="s">
        <v>162</v>
      </c>
      <c r="B67" s="96" t="s">
        <v>239</v>
      </c>
      <c r="C67" s="39">
        <f>C68</f>
        <v>5623</v>
      </c>
      <c r="D67" s="39">
        <f>D68</f>
        <v>4546</v>
      </c>
      <c r="E67" s="39">
        <f>E68</f>
        <v>4546</v>
      </c>
    </row>
    <row r="68" spans="1:5" s="1" customFormat="1" ht="63" customHeight="1">
      <c r="A68" s="15" t="s">
        <v>152</v>
      </c>
      <c r="B68" s="22" t="s">
        <v>165</v>
      </c>
      <c r="C68" s="39">
        <v>5623</v>
      </c>
      <c r="D68" s="39">
        <v>4546</v>
      </c>
      <c r="E68" s="39">
        <v>4546</v>
      </c>
    </row>
    <row r="69" spans="1:5" s="1" customFormat="1" ht="22.5" customHeight="1">
      <c r="A69" s="14" t="s">
        <v>42</v>
      </c>
      <c r="B69" s="24" t="s">
        <v>10</v>
      </c>
      <c r="C69" s="38">
        <f>C70</f>
        <v>19551</v>
      </c>
      <c r="D69" s="38">
        <f>D70</f>
        <v>15367</v>
      </c>
      <c r="E69" s="38">
        <f>E70</f>
        <v>15367</v>
      </c>
    </row>
    <row r="70" spans="1:5" s="1" customFormat="1" ht="21.75" customHeight="1">
      <c r="A70" s="15" t="s">
        <v>43</v>
      </c>
      <c r="B70" s="18" t="s">
        <v>23</v>
      </c>
      <c r="C70" s="39">
        <f>C71+C72+C73</f>
        <v>19551</v>
      </c>
      <c r="D70" s="39">
        <f>D71+D72+D73</f>
        <v>15367</v>
      </c>
      <c r="E70" s="39">
        <f>E71+E72+E73</f>
        <v>15367</v>
      </c>
    </row>
    <row r="71" spans="1:5" s="1" customFormat="1" ht="30.75" customHeight="1">
      <c r="A71" s="15" t="s">
        <v>44</v>
      </c>
      <c r="B71" s="18" t="s">
        <v>24</v>
      </c>
      <c r="C71" s="39">
        <f>512+3194</f>
        <v>3706</v>
      </c>
      <c r="D71" s="39">
        <v>512</v>
      </c>
      <c r="E71" s="39">
        <v>512</v>
      </c>
    </row>
    <row r="72" spans="1:5" s="1" customFormat="1" ht="21.75" customHeight="1">
      <c r="A72" s="15" t="s">
        <v>45</v>
      </c>
      <c r="B72" s="18" t="s">
        <v>186</v>
      </c>
      <c r="C72" s="39">
        <f>5367-429</f>
        <v>4938</v>
      </c>
      <c r="D72" s="39">
        <v>5367</v>
      </c>
      <c r="E72" s="39">
        <v>5367</v>
      </c>
    </row>
    <row r="73" spans="1:5" s="1" customFormat="1" ht="21.75" customHeight="1">
      <c r="A73" s="15" t="s">
        <v>189</v>
      </c>
      <c r="B73" s="18" t="s">
        <v>187</v>
      </c>
      <c r="C73" s="39">
        <f>9488+1419</f>
        <v>10907</v>
      </c>
      <c r="D73" s="39">
        <v>9488</v>
      </c>
      <c r="E73" s="39">
        <v>9488</v>
      </c>
    </row>
    <row r="74" spans="1:5" s="1" customFormat="1" ht="21" customHeight="1" hidden="1">
      <c r="A74" s="15" t="s">
        <v>45</v>
      </c>
      <c r="B74" s="18" t="s">
        <v>25</v>
      </c>
      <c r="C74" s="39">
        <f>C75</f>
        <v>0</v>
      </c>
      <c r="D74" s="39">
        <f>D75</f>
        <v>0</v>
      </c>
      <c r="E74" s="39">
        <f>E75</f>
        <v>0</v>
      </c>
    </row>
    <row r="75" spans="1:5" s="1" customFormat="1" ht="21" customHeight="1" hidden="1">
      <c r="A75" s="15" t="s">
        <v>57</v>
      </c>
      <c r="B75" s="18" t="s">
        <v>25</v>
      </c>
      <c r="C75" s="39">
        <v>0</v>
      </c>
      <c r="D75" s="39">
        <v>0</v>
      </c>
      <c r="E75" s="39">
        <v>0</v>
      </c>
    </row>
    <row r="76" spans="1:5" s="1" customFormat="1" ht="21" customHeight="1" hidden="1">
      <c r="A76" s="15" t="s">
        <v>65</v>
      </c>
      <c r="B76" s="18" t="s">
        <v>67</v>
      </c>
      <c r="C76" s="39">
        <f>C77</f>
        <v>0</v>
      </c>
      <c r="D76" s="39">
        <f>D77</f>
        <v>0</v>
      </c>
      <c r="E76" s="39">
        <f>E77</f>
        <v>0</v>
      </c>
    </row>
    <row r="77" spans="1:5" s="1" customFormat="1" ht="21" customHeight="1" hidden="1">
      <c r="A77" s="15" t="s">
        <v>66</v>
      </c>
      <c r="B77" s="18" t="s">
        <v>68</v>
      </c>
      <c r="C77" s="39">
        <v>0</v>
      </c>
      <c r="D77" s="39">
        <v>0</v>
      </c>
      <c r="E77" s="39">
        <v>0</v>
      </c>
    </row>
    <row r="78" spans="1:5" s="1" customFormat="1" ht="30.75" customHeight="1">
      <c r="A78" s="14" t="s">
        <v>58</v>
      </c>
      <c r="B78" s="24" t="s">
        <v>130</v>
      </c>
      <c r="C78" s="38">
        <f>C79+C82</f>
        <v>24889.403</v>
      </c>
      <c r="D78" s="38">
        <f>D79+D82</f>
        <v>8700</v>
      </c>
      <c r="E78" s="38">
        <f>E79+E82</f>
        <v>8700</v>
      </c>
    </row>
    <row r="79" spans="1:5" s="1" customFormat="1" ht="21" customHeight="1">
      <c r="A79" s="15" t="s">
        <v>69</v>
      </c>
      <c r="B79" s="18" t="s">
        <v>70</v>
      </c>
      <c r="C79" s="39">
        <f>C81</f>
        <v>12300</v>
      </c>
      <c r="D79" s="39">
        <v>5000</v>
      </c>
      <c r="E79" s="39">
        <v>5000</v>
      </c>
    </row>
    <row r="80" spans="1:5" s="1" customFormat="1" ht="16.5" customHeight="1">
      <c r="A80" s="15" t="s">
        <v>71</v>
      </c>
      <c r="B80" s="18" t="s">
        <v>72</v>
      </c>
      <c r="C80" s="39">
        <f>C81</f>
        <v>12300</v>
      </c>
      <c r="D80" s="39">
        <v>5000</v>
      </c>
      <c r="E80" s="39">
        <v>5000</v>
      </c>
    </row>
    <row r="81" spans="1:5" s="1" customFormat="1" ht="30.75" customHeight="1">
      <c r="A81" s="15" t="s">
        <v>101</v>
      </c>
      <c r="B81" s="22" t="s">
        <v>102</v>
      </c>
      <c r="C81" s="39">
        <v>12300</v>
      </c>
      <c r="D81" s="39">
        <v>5000</v>
      </c>
      <c r="E81" s="39">
        <v>5000</v>
      </c>
    </row>
    <row r="82" spans="1:5" s="1" customFormat="1" ht="25.5" customHeight="1">
      <c r="A82" s="21" t="s">
        <v>64</v>
      </c>
      <c r="B82" s="22" t="s">
        <v>63</v>
      </c>
      <c r="C82" s="39">
        <f>C83</f>
        <v>12589.403</v>
      </c>
      <c r="D82" s="39">
        <v>3700</v>
      </c>
      <c r="E82" s="39">
        <v>3700</v>
      </c>
    </row>
    <row r="83" spans="1:5" s="1" customFormat="1" ht="24.75" customHeight="1">
      <c r="A83" s="21" t="s">
        <v>103</v>
      </c>
      <c r="B83" s="22" t="s">
        <v>104</v>
      </c>
      <c r="C83" s="39">
        <v>12589.403</v>
      </c>
      <c r="D83" s="39">
        <v>3700</v>
      </c>
      <c r="E83" s="39">
        <v>3700</v>
      </c>
    </row>
    <row r="84" spans="1:5" s="1" customFormat="1" ht="19.5" customHeight="1">
      <c r="A84" s="14" t="s">
        <v>46</v>
      </c>
      <c r="B84" s="24" t="s">
        <v>11</v>
      </c>
      <c r="C84" s="38">
        <f>C87+C93+C96+C85</f>
        <v>81550.382</v>
      </c>
      <c r="D84" s="38">
        <f>D87+D93+D96</f>
        <v>37923</v>
      </c>
      <c r="E84" s="38">
        <f>E87+E93+E96</f>
        <v>39402.6</v>
      </c>
    </row>
    <row r="85" spans="1:5" s="1" customFormat="1" ht="30.75" customHeight="1">
      <c r="A85" s="20" t="s">
        <v>279</v>
      </c>
      <c r="B85" s="18" t="s">
        <v>281</v>
      </c>
      <c r="C85" s="39">
        <v>1770</v>
      </c>
      <c r="D85" s="39">
        <v>0</v>
      </c>
      <c r="E85" s="39">
        <v>0</v>
      </c>
    </row>
    <row r="86" spans="1:5" s="1" customFormat="1" ht="31.5" customHeight="1">
      <c r="A86" s="15" t="s">
        <v>280</v>
      </c>
      <c r="B86" s="18" t="s">
        <v>282</v>
      </c>
      <c r="C86" s="39">
        <v>1770</v>
      </c>
      <c r="D86" s="39">
        <v>0</v>
      </c>
      <c r="E86" s="39">
        <v>0</v>
      </c>
    </row>
    <row r="87" spans="1:5" s="1" customFormat="1" ht="47.25" customHeight="1">
      <c r="A87" s="20" t="s">
        <v>166</v>
      </c>
      <c r="B87" s="18" t="s">
        <v>73</v>
      </c>
      <c r="C87" s="39">
        <f>C89+C90</f>
        <v>4172.382</v>
      </c>
      <c r="D87" s="39">
        <f>D89</f>
        <v>900</v>
      </c>
      <c r="E87" s="39">
        <f>E89</f>
        <v>900</v>
      </c>
    </row>
    <row r="88" spans="1:5" s="1" customFormat="1" ht="51" customHeight="1">
      <c r="A88" s="15" t="s">
        <v>105</v>
      </c>
      <c r="B88" s="18" t="s">
        <v>127</v>
      </c>
      <c r="C88" s="39">
        <f>C89</f>
        <v>4120</v>
      </c>
      <c r="D88" s="39">
        <v>900</v>
      </c>
      <c r="E88" s="39">
        <v>900</v>
      </c>
    </row>
    <row r="89" spans="1:5" s="1" customFormat="1" ht="47.25" customHeight="1">
      <c r="A89" s="15" t="s">
        <v>106</v>
      </c>
      <c r="B89" s="22" t="s">
        <v>128</v>
      </c>
      <c r="C89" s="39">
        <v>4120</v>
      </c>
      <c r="D89" s="39">
        <v>900</v>
      </c>
      <c r="E89" s="39">
        <v>900</v>
      </c>
    </row>
    <row r="90" spans="1:5" s="1" customFormat="1" ht="47.25" customHeight="1">
      <c r="A90" s="15" t="s">
        <v>285</v>
      </c>
      <c r="B90" s="22" t="s">
        <v>283</v>
      </c>
      <c r="C90" s="39">
        <f>C91+C92</f>
        <v>52.382000000000005</v>
      </c>
      <c r="D90" s="39">
        <v>0</v>
      </c>
      <c r="E90" s="39">
        <v>0</v>
      </c>
    </row>
    <row r="91" spans="1:5" s="1" customFormat="1" ht="47.25" customHeight="1">
      <c r="A91" s="15" t="s">
        <v>286</v>
      </c>
      <c r="B91" s="22" t="s">
        <v>284</v>
      </c>
      <c r="C91" s="39">
        <v>50.475</v>
      </c>
      <c r="D91" s="39">
        <v>0</v>
      </c>
      <c r="E91" s="39">
        <v>0</v>
      </c>
    </row>
    <row r="92" spans="1:5" s="1" customFormat="1" ht="47.25" customHeight="1">
      <c r="A92" s="15" t="s">
        <v>287</v>
      </c>
      <c r="B92" s="22" t="s">
        <v>288</v>
      </c>
      <c r="C92" s="39">
        <v>1.907</v>
      </c>
      <c r="D92" s="39">
        <v>0</v>
      </c>
      <c r="E92" s="39">
        <v>0</v>
      </c>
    </row>
    <row r="93" spans="1:5" s="1" customFormat="1" ht="33.75" customHeight="1">
      <c r="A93" s="15" t="s">
        <v>47</v>
      </c>
      <c r="B93" s="18" t="s">
        <v>56</v>
      </c>
      <c r="C93" s="39">
        <f>C94</f>
        <v>38708</v>
      </c>
      <c r="D93" s="39">
        <f>D95</f>
        <v>12401</v>
      </c>
      <c r="E93" s="39">
        <f>E95</f>
        <v>12896.6</v>
      </c>
    </row>
    <row r="94" spans="1:5" s="1" customFormat="1" ht="34.5" customHeight="1">
      <c r="A94" s="15" t="s">
        <v>48</v>
      </c>
      <c r="B94" s="18" t="s">
        <v>26</v>
      </c>
      <c r="C94" s="39">
        <f>C95</f>
        <v>38708</v>
      </c>
      <c r="D94" s="39">
        <v>12401</v>
      </c>
      <c r="E94" s="39">
        <v>12896.57</v>
      </c>
    </row>
    <row r="95" spans="1:5" s="1" customFormat="1" ht="37.5" customHeight="1">
      <c r="A95" s="15" t="s">
        <v>107</v>
      </c>
      <c r="B95" s="22" t="s">
        <v>108</v>
      </c>
      <c r="C95" s="39">
        <v>38708</v>
      </c>
      <c r="D95" s="39">
        <v>12401</v>
      </c>
      <c r="E95" s="39">
        <v>12896.6</v>
      </c>
    </row>
    <row r="96" spans="1:5" s="1" customFormat="1" ht="45" customHeight="1">
      <c r="A96" s="15" t="s">
        <v>150</v>
      </c>
      <c r="B96" s="22" t="s">
        <v>167</v>
      </c>
      <c r="C96" s="39">
        <f>C97</f>
        <v>36900</v>
      </c>
      <c r="D96" s="39">
        <f>D97</f>
        <v>24622</v>
      </c>
      <c r="E96" s="39">
        <f>E97</f>
        <v>25606</v>
      </c>
    </row>
    <row r="97" spans="1:5" s="1" customFormat="1" ht="48" customHeight="1">
      <c r="A97" s="15" t="s">
        <v>151</v>
      </c>
      <c r="B97" s="22" t="s">
        <v>168</v>
      </c>
      <c r="C97" s="39">
        <v>36900</v>
      </c>
      <c r="D97" s="39">
        <v>24622</v>
      </c>
      <c r="E97" s="39">
        <v>25606</v>
      </c>
    </row>
    <row r="98" spans="1:5" s="1" customFormat="1" ht="27.75" customHeight="1">
      <c r="A98" s="14" t="s">
        <v>142</v>
      </c>
      <c r="B98" s="23" t="s">
        <v>143</v>
      </c>
      <c r="C98" s="38">
        <f>C99+C157+C165+C167+C176+C155</f>
        <v>61117.695</v>
      </c>
      <c r="D98" s="38">
        <f>D159</f>
        <v>18944</v>
      </c>
      <c r="E98" s="38">
        <f>E159</f>
        <v>20944</v>
      </c>
    </row>
    <row r="99" spans="1:5" s="1" customFormat="1" ht="36" customHeight="1">
      <c r="A99" s="15" t="s">
        <v>365</v>
      </c>
      <c r="B99" s="22" t="s">
        <v>289</v>
      </c>
      <c r="C99" s="41">
        <v>2481.96175</v>
      </c>
      <c r="D99" s="38">
        <v>0</v>
      </c>
      <c r="E99" s="38">
        <v>0</v>
      </c>
    </row>
    <row r="100" spans="1:5" s="1" customFormat="1" ht="45" customHeight="1">
      <c r="A100" s="15" t="s">
        <v>366</v>
      </c>
      <c r="B100" s="22" t="s">
        <v>290</v>
      </c>
      <c r="C100" s="41">
        <v>53.75002</v>
      </c>
      <c r="D100" s="38">
        <v>0</v>
      </c>
      <c r="E100" s="38">
        <v>0</v>
      </c>
    </row>
    <row r="101" spans="1:5" s="1" customFormat="1" ht="52.5" customHeight="1">
      <c r="A101" s="15" t="s">
        <v>367</v>
      </c>
      <c r="B101" s="22" t="s">
        <v>291</v>
      </c>
      <c r="C101" s="42">
        <v>4.75002</v>
      </c>
      <c r="D101" s="38">
        <v>0</v>
      </c>
      <c r="E101" s="38">
        <v>0</v>
      </c>
    </row>
    <row r="102" spans="1:5" s="1" customFormat="1" ht="51.75" customHeight="1">
      <c r="A102" s="15" t="s">
        <v>368</v>
      </c>
      <c r="B102" s="22" t="s">
        <v>292</v>
      </c>
      <c r="C102" s="42">
        <v>44</v>
      </c>
      <c r="D102" s="38">
        <v>0</v>
      </c>
      <c r="E102" s="38">
        <v>0</v>
      </c>
    </row>
    <row r="103" spans="1:5" s="1" customFormat="1" ht="51.75" customHeight="1">
      <c r="A103" s="15" t="s">
        <v>369</v>
      </c>
      <c r="B103" s="22" t="s">
        <v>293</v>
      </c>
      <c r="C103" s="42">
        <v>5</v>
      </c>
      <c r="D103" s="38">
        <v>0</v>
      </c>
      <c r="E103" s="38">
        <v>0</v>
      </c>
    </row>
    <row r="104" spans="1:5" s="1" customFormat="1" ht="51.75" customHeight="1">
      <c r="A104" s="15" t="s">
        <v>370</v>
      </c>
      <c r="B104" s="22" t="s">
        <v>294</v>
      </c>
      <c r="C104" s="41">
        <v>58.59211</v>
      </c>
      <c r="D104" s="38">
        <v>0</v>
      </c>
      <c r="E104" s="38">
        <v>0</v>
      </c>
    </row>
    <row r="105" spans="1:5" s="1" customFormat="1" ht="92.25" customHeight="1">
      <c r="A105" s="15" t="s">
        <v>371</v>
      </c>
      <c r="B105" s="22" t="s">
        <v>295</v>
      </c>
      <c r="C105" s="42">
        <v>8.02119</v>
      </c>
      <c r="D105" s="38">
        <v>0</v>
      </c>
      <c r="E105" s="38">
        <v>0</v>
      </c>
    </row>
    <row r="106" spans="1:5" s="1" customFormat="1" ht="72" customHeight="1">
      <c r="A106" s="15" t="s">
        <v>372</v>
      </c>
      <c r="B106" s="22" t="s">
        <v>296</v>
      </c>
      <c r="C106" s="42">
        <v>2.00898</v>
      </c>
      <c r="D106" s="38">
        <v>0</v>
      </c>
      <c r="E106" s="38">
        <v>0</v>
      </c>
    </row>
    <row r="107" spans="1:5" s="1" customFormat="1" ht="74.25" customHeight="1">
      <c r="A107" s="15" t="s">
        <v>373</v>
      </c>
      <c r="B107" s="22" t="s">
        <v>297</v>
      </c>
      <c r="C107" s="42">
        <v>6</v>
      </c>
      <c r="D107" s="38">
        <v>0</v>
      </c>
      <c r="E107" s="38">
        <v>0</v>
      </c>
    </row>
    <row r="108" spans="1:5" s="1" customFormat="1" ht="51.75" customHeight="1">
      <c r="A108" s="15" t="s">
        <v>374</v>
      </c>
      <c r="B108" s="22" t="s">
        <v>298</v>
      </c>
      <c r="C108" s="42">
        <v>23.28041</v>
      </c>
      <c r="D108" s="38">
        <v>0</v>
      </c>
      <c r="E108" s="38">
        <v>0</v>
      </c>
    </row>
    <row r="109" spans="1:5" s="1" customFormat="1" ht="51.75" customHeight="1">
      <c r="A109" s="15" t="s">
        <v>375</v>
      </c>
      <c r="B109" s="22" t="s">
        <v>299</v>
      </c>
      <c r="C109" s="42">
        <v>19.28153</v>
      </c>
      <c r="D109" s="38">
        <v>0</v>
      </c>
      <c r="E109" s="38">
        <v>0</v>
      </c>
    </row>
    <row r="110" spans="1:5" s="1" customFormat="1" ht="51.75" customHeight="1">
      <c r="A110" s="15" t="s">
        <v>376</v>
      </c>
      <c r="B110" s="22" t="s">
        <v>300</v>
      </c>
      <c r="C110" s="43">
        <f>C111+C114</f>
        <v>51.524460000000005</v>
      </c>
      <c r="D110" s="38">
        <v>0</v>
      </c>
      <c r="E110" s="38">
        <v>0</v>
      </c>
    </row>
    <row r="111" spans="1:5" s="1" customFormat="1" ht="51.75" customHeight="1">
      <c r="A111" s="15" t="s">
        <v>377</v>
      </c>
      <c r="B111" s="22" t="s">
        <v>301</v>
      </c>
      <c r="C111" s="43">
        <v>7.08747</v>
      </c>
      <c r="D111" s="38">
        <v>0</v>
      </c>
      <c r="E111" s="38">
        <v>0</v>
      </c>
    </row>
    <row r="112" spans="1:5" s="1" customFormat="1" ht="51.75" customHeight="1">
      <c r="A112" s="15" t="s">
        <v>378</v>
      </c>
      <c r="B112" s="22" t="s">
        <v>302</v>
      </c>
      <c r="C112" s="44">
        <v>1.6</v>
      </c>
      <c r="D112" s="38">
        <v>0</v>
      </c>
      <c r="E112" s="38">
        <v>0</v>
      </c>
    </row>
    <row r="113" spans="1:5" s="1" customFormat="1" ht="51.75" customHeight="1">
      <c r="A113" s="15" t="s">
        <v>379</v>
      </c>
      <c r="B113" s="22" t="s">
        <v>303</v>
      </c>
      <c r="C113" s="44">
        <v>5.48747</v>
      </c>
      <c r="D113" s="38">
        <v>0</v>
      </c>
      <c r="E113" s="38">
        <v>0</v>
      </c>
    </row>
    <row r="114" spans="1:5" s="1" customFormat="1" ht="51.75" customHeight="1">
      <c r="A114" s="15" t="s">
        <v>380</v>
      </c>
      <c r="B114" s="22" t="s">
        <v>304</v>
      </c>
      <c r="C114" s="44">
        <v>44.43699</v>
      </c>
      <c r="D114" s="38">
        <v>0</v>
      </c>
      <c r="E114" s="38">
        <v>0</v>
      </c>
    </row>
    <row r="115" spans="1:5" s="1" customFormat="1" ht="51.75" customHeight="1">
      <c r="A115" s="15" t="s">
        <v>381</v>
      </c>
      <c r="B115" s="22" t="s">
        <v>305</v>
      </c>
      <c r="C115" s="41">
        <v>8.5</v>
      </c>
      <c r="D115" s="38">
        <v>0</v>
      </c>
      <c r="E115" s="38">
        <v>0</v>
      </c>
    </row>
    <row r="116" spans="1:5" s="1" customFormat="1" ht="67.5" customHeight="1">
      <c r="A116" s="15" t="s">
        <v>382</v>
      </c>
      <c r="B116" s="22" t="s">
        <v>306</v>
      </c>
      <c r="C116" s="42">
        <v>2</v>
      </c>
      <c r="D116" s="38">
        <v>0</v>
      </c>
      <c r="E116" s="38">
        <v>0</v>
      </c>
    </row>
    <row r="117" spans="1:5" s="1" customFormat="1" ht="67.5" customHeight="1">
      <c r="A117" s="15" t="s">
        <v>383</v>
      </c>
      <c r="B117" s="22" t="s">
        <v>307</v>
      </c>
      <c r="C117" s="42">
        <v>6.5</v>
      </c>
      <c r="D117" s="38">
        <v>0</v>
      </c>
      <c r="E117" s="38">
        <v>0</v>
      </c>
    </row>
    <row r="118" spans="1:5" s="1" customFormat="1" ht="51.75" customHeight="1">
      <c r="A118" s="15" t="s">
        <v>384</v>
      </c>
      <c r="B118" s="22" t="s">
        <v>308</v>
      </c>
      <c r="C118" s="41">
        <f>C119</f>
        <v>35</v>
      </c>
      <c r="D118" s="38">
        <v>0</v>
      </c>
      <c r="E118" s="38">
        <v>0</v>
      </c>
    </row>
    <row r="119" spans="1:5" s="1" customFormat="1" ht="51.75" customHeight="1">
      <c r="A119" s="15" t="s">
        <v>385</v>
      </c>
      <c r="B119" s="22" t="s">
        <v>309</v>
      </c>
      <c r="C119" s="42">
        <v>35</v>
      </c>
      <c r="D119" s="38">
        <v>0</v>
      </c>
      <c r="E119" s="38">
        <v>0</v>
      </c>
    </row>
    <row r="120" spans="1:5" s="1" customFormat="1" ht="87" customHeight="1">
      <c r="A120" s="15" t="s">
        <v>386</v>
      </c>
      <c r="B120" s="22" t="s">
        <v>310</v>
      </c>
      <c r="C120" s="42">
        <v>35</v>
      </c>
      <c r="D120" s="38">
        <v>0</v>
      </c>
      <c r="E120" s="38">
        <v>0</v>
      </c>
    </row>
    <row r="121" spans="1:5" s="1" customFormat="1" ht="51.75" customHeight="1">
      <c r="A121" s="15" t="s">
        <v>387</v>
      </c>
      <c r="B121" s="22" t="s">
        <v>311</v>
      </c>
      <c r="C121" s="41">
        <v>3.25</v>
      </c>
      <c r="D121" s="38">
        <v>0</v>
      </c>
      <c r="E121" s="38">
        <v>0</v>
      </c>
    </row>
    <row r="122" spans="1:5" s="1" customFormat="1" ht="51.75" customHeight="1">
      <c r="A122" s="15" t="s">
        <v>388</v>
      </c>
      <c r="B122" s="22" t="s">
        <v>312</v>
      </c>
      <c r="C122" s="42">
        <v>3.25</v>
      </c>
      <c r="D122" s="38">
        <v>0</v>
      </c>
      <c r="E122" s="38">
        <v>0</v>
      </c>
    </row>
    <row r="123" spans="1:5" s="1" customFormat="1" ht="51.75" customHeight="1">
      <c r="A123" s="15" t="s">
        <v>389</v>
      </c>
      <c r="B123" s="22" t="s">
        <v>313</v>
      </c>
      <c r="C123" s="42">
        <v>3.25</v>
      </c>
      <c r="D123" s="38">
        <v>0</v>
      </c>
      <c r="E123" s="38">
        <v>0</v>
      </c>
    </row>
    <row r="124" spans="1:5" s="1" customFormat="1" ht="51.75" customHeight="1">
      <c r="A124" s="15" t="s">
        <v>390</v>
      </c>
      <c r="B124" s="22" t="s">
        <v>314</v>
      </c>
      <c r="C124" s="41">
        <v>298.33716</v>
      </c>
      <c r="D124" s="38">
        <v>0</v>
      </c>
      <c r="E124" s="38">
        <v>0</v>
      </c>
    </row>
    <row r="125" spans="1:5" s="1" customFormat="1" ht="60" customHeight="1">
      <c r="A125" s="28" t="s">
        <v>391</v>
      </c>
      <c r="B125" s="97" t="s">
        <v>315</v>
      </c>
      <c r="C125" s="45">
        <v>298.33716</v>
      </c>
      <c r="D125" s="46">
        <v>0</v>
      </c>
      <c r="E125" s="46">
        <v>0</v>
      </c>
    </row>
    <row r="126" spans="1:5" s="1" customFormat="1" ht="71.25" customHeight="1">
      <c r="A126" s="15" t="s">
        <v>392</v>
      </c>
      <c r="B126" s="22" t="s">
        <v>316</v>
      </c>
      <c r="C126" s="42">
        <v>229.40819</v>
      </c>
      <c r="D126" s="38">
        <v>0</v>
      </c>
      <c r="E126" s="38">
        <v>0</v>
      </c>
    </row>
    <row r="127" spans="1:5" s="1" customFormat="1" ht="51.75" customHeight="1">
      <c r="A127" s="15" t="s">
        <v>393</v>
      </c>
      <c r="B127" s="22" t="s">
        <v>317</v>
      </c>
      <c r="C127" s="42">
        <v>68.92897</v>
      </c>
      <c r="D127" s="38">
        <v>0</v>
      </c>
      <c r="E127" s="38">
        <v>0</v>
      </c>
    </row>
    <row r="128" spans="1:5" s="1" customFormat="1" ht="51.75" customHeight="1">
      <c r="A128" s="15" t="s">
        <v>394</v>
      </c>
      <c r="B128" s="22" t="s">
        <v>318</v>
      </c>
      <c r="C128" s="41">
        <v>59.50296</v>
      </c>
      <c r="D128" s="38">
        <v>0</v>
      </c>
      <c r="E128" s="38">
        <v>0</v>
      </c>
    </row>
    <row r="129" spans="1:5" s="1" customFormat="1" ht="51.75" customHeight="1">
      <c r="A129" s="15" t="s">
        <v>395</v>
      </c>
      <c r="B129" s="22" t="s">
        <v>319</v>
      </c>
      <c r="C129" s="41">
        <v>24.50296</v>
      </c>
      <c r="D129" s="38">
        <v>0</v>
      </c>
      <c r="E129" s="38">
        <v>0</v>
      </c>
    </row>
    <row r="130" spans="1:9" s="1" customFormat="1" ht="67.5" customHeight="1">
      <c r="A130" s="15" t="s">
        <v>396</v>
      </c>
      <c r="B130" s="22" t="s">
        <v>320</v>
      </c>
      <c r="C130" s="42">
        <v>8.65295</v>
      </c>
      <c r="D130" s="38">
        <v>0</v>
      </c>
      <c r="E130" s="38">
        <v>0</v>
      </c>
      <c r="I130" s="29"/>
    </row>
    <row r="131" spans="1:5" s="1" customFormat="1" ht="70.5" customHeight="1">
      <c r="A131" s="15" t="s">
        <v>397</v>
      </c>
      <c r="B131" s="22" t="s">
        <v>321</v>
      </c>
      <c r="C131" s="42">
        <v>5.70001</v>
      </c>
      <c r="D131" s="38">
        <v>0</v>
      </c>
      <c r="E131" s="38">
        <v>0</v>
      </c>
    </row>
    <row r="132" spans="1:5" s="1" customFormat="1" ht="70.5" customHeight="1">
      <c r="A132" s="15" t="s">
        <v>398</v>
      </c>
      <c r="B132" s="22" t="s">
        <v>322</v>
      </c>
      <c r="C132" s="42">
        <v>10.15</v>
      </c>
      <c r="D132" s="38">
        <v>0</v>
      </c>
      <c r="E132" s="38">
        <v>0</v>
      </c>
    </row>
    <row r="133" spans="1:12" s="1" customFormat="1" ht="115.5" customHeight="1">
      <c r="A133" s="15" t="s">
        <v>399</v>
      </c>
      <c r="B133" s="22" t="s">
        <v>323</v>
      </c>
      <c r="C133" s="42">
        <v>35</v>
      </c>
      <c r="D133" s="38">
        <v>0</v>
      </c>
      <c r="E133" s="38">
        <v>0</v>
      </c>
      <c r="L133" s="29"/>
    </row>
    <row r="134" spans="1:5" s="1" customFormat="1" ht="51.75" customHeight="1">
      <c r="A134" s="15" t="s">
        <v>400</v>
      </c>
      <c r="B134" s="22" t="s">
        <v>324</v>
      </c>
      <c r="C134" s="41">
        <v>4.25611</v>
      </c>
      <c r="D134" s="38">
        <v>0</v>
      </c>
      <c r="E134" s="38">
        <v>0</v>
      </c>
    </row>
    <row r="135" spans="1:5" s="1" customFormat="1" ht="51.75" customHeight="1">
      <c r="A135" s="15" t="s">
        <v>401</v>
      </c>
      <c r="B135" s="22" t="s">
        <v>325</v>
      </c>
      <c r="C135" s="42">
        <f>C134</f>
        <v>4.25611</v>
      </c>
      <c r="D135" s="38">
        <v>0</v>
      </c>
      <c r="E135" s="38">
        <v>0</v>
      </c>
    </row>
    <row r="136" spans="1:5" s="1" customFormat="1" ht="51.75" customHeight="1">
      <c r="A136" s="15" t="s">
        <v>402</v>
      </c>
      <c r="B136" s="22" t="s">
        <v>326</v>
      </c>
      <c r="C136" s="42">
        <f>C134</f>
        <v>4.25611</v>
      </c>
      <c r="D136" s="38">
        <v>0</v>
      </c>
      <c r="E136" s="38">
        <v>0</v>
      </c>
    </row>
    <row r="137" spans="1:5" s="1" customFormat="1" ht="51.75" customHeight="1">
      <c r="A137" s="15" t="s">
        <v>403</v>
      </c>
      <c r="B137" s="22" t="s">
        <v>327</v>
      </c>
      <c r="C137" s="41">
        <v>2.5</v>
      </c>
      <c r="D137" s="38">
        <v>0</v>
      </c>
      <c r="E137" s="38">
        <v>0</v>
      </c>
    </row>
    <row r="138" spans="1:5" s="1" customFormat="1" ht="60.75" customHeight="1">
      <c r="A138" s="15" t="s">
        <v>404</v>
      </c>
      <c r="B138" s="22" t="s">
        <v>328</v>
      </c>
      <c r="C138" s="42">
        <v>2.5</v>
      </c>
      <c r="D138" s="38">
        <v>0</v>
      </c>
      <c r="E138" s="38">
        <v>0</v>
      </c>
    </row>
    <row r="139" spans="1:5" s="1" customFormat="1" ht="51.75" customHeight="1">
      <c r="A139" s="15" t="s">
        <v>405</v>
      </c>
      <c r="B139" s="22" t="s">
        <v>329</v>
      </c>
      <c r="C139" s="41">
        <v>624.83485</v>
      </c>
      <c r="D139" s="38">
        <v>0</v>
      </c>
      <c r="E139" s="38">
        <v>0</v>
      </c>
    </row>
    <row r="140" spans="1:5" s="1" customFormat="1" ht="51.75" customHeight="1">
      <c r="A140" s="15" t="s">
        <v>406</v>
      </c>
      <c r="B140" s="22" t="s">
        <v>330</v>
      </c>
      <c r="C140" s="42">
        <f>C139</f>
        <v>624.83485</v>
      </c>
      <c r="D140" s="38">
        <v>0</v>
      </c>
      <c r="E140" s="38">
        <v>0</v>
      </c>
    </row>
    <row r="141" spans="1:5" s="1" customFormat="1" ht="90" customHeight="1">
      <c r="A141" s="15" t="s">
        <v>407</v>
      </c>
      <c r="B141" s="22" t="s">
        <v>331</v>
      </c>
      <c r="C141" s="42">
        <v>374.3</v>
      </c>
      <c r="D141" s="38">
        <v>0</v>
      </c>
      <c r="E141" s="38">
        <v>0</v>
      </c>
    </row>
    <row r="142" spans="1:5" s="1" customFormat="1" ht="51.75" customHeight="1">
      <c r="A142" s="15" t="s">
        <v>408</v>
      </c>
      <c r="B142" s="22" t="s">
        <v>332</v>
      </c>
      <c r="C142" s="42">
        <v>1.7</v>
      </c>
      <c r="D142" s="38">
        <v>0</v>
      </c>
      <c r="E142" s="38">
        <v>0</v>
      </c>
    </row>
    <row r="143" spans="1:5" s="1" customFormat="1" ht="85.5" customHeight="1">
      <c r="A143" s="15" t="s">
        <v>409</v>
      </c>
      <c r="B143" s="22" t="s">
        <v>333</v>
      </c>
      <c r="C143" s="42">
        <v>3</v>
      </c>
      <c r="D143" s="38">
        <v>0</v>
      </c>
      <c r="E143" s="38">
        <v>0</v>
      </c>
    </row>
    <row r="144" spans="1:5" s="1" customFormat="1" ht="72" customHeight="1">
      <c r="A144" s="15" t="s">
        <v>410</v>
      </c>
      <c r="B144" s="22" t="s">
        <v>334</v>
      </c>
      <c r="C144" s="42">
        <v>190</v>
      </c>
      <c r="D144" s="38">
        <v>0</v>
      </c>
      <c r="E144" s="38">
        <v>0</v>
      </c>
    </row>
    <row r="145" spans="1:5" s="1" customFormat="1" ht="51.75" customHeight="1">
      <c r="A145" s="15" t="s">
        <v>411</v>
      </c>
      <c r="B145" s="22" t="s">
        <v>335</v>
      </c>
      <c r="C145" s="42">
        <v>50</v>
      </c>
      <c r="D145" s="38">
        <v>0</v>
      </c>
      <c r="E145" s="38">
        <v>0</v>
      </c>
    </row>
    <row r="146" spans="1:5" s="1" customFormat="1" ht="51.75" customHeight="1">
      <c r="A146" s="15" t="s">
        <v>412</v>
      </c>
      <c r="B146" s="22" t="s">
        <v>336</v>
      </c>
      <c r="C146" s="42">
        <v>5.83485</v>
      </c>
      <c r="D146" s="38">
        <v>0</v>
      </c>
      <c r="E146" s="38">
        <v>0</v>
      </c>
    </row>
    <row r="147" spans="1:5" s="1" customFormat="1" ht="51.75" customHeight="1">
      <c r="A147" s="15" t="s">
        <v>413</v>
      </c>
      <c r="B147" s="22" t="s">
        <v>337</v>
      </c>
      <c r="C147" s="41">
        <v>1281.91408</v>
      </c>
      <c r="D147" s="38">
        <v>0</v>
      </c>
      <c r="E147" s="38">
        <v>0</v>
      </c>
    </row>
    <row r="148" spans="1:5" s="1" customFormat="1" ht="64.5" customHeight="1">
      <c r="A148" s="15" t="s">
        <v>414</v>
      </c>
      <c r="B148" s="22" t="s">
        <v>338</v>
      </c>
      <c r="C148" s="42">
        <f>C147</f>
        <v>1281.91408</v>
      </c>
      <c r="D148" s="38">
        <v>0</v>
      </c>
      <c r="E148" s="38">
        <v>0</v>
      </c>
    </row>
    <row r="149" spans="1:5" s="1" customFormat="1" ht="64.5" customHeight="1">
      <c r="A149" s="15" t="s">
        <v>415</v>
      </c>
      <c r="B149" s="22" t="s">
        <v>339</v>
      </c>
      <c r="C149" s="42">
        <v>12.5</v>
      </c>
      <c r="D149" s="38">
        <v>0</v>
      </c>
      <c r="E149" s="38">
        <v>0</v>
      </c>
    </row>
    <row r="150" spans="1:5" s="1" customFormat="1" ht="64.5" customHeight="1">
      <c r="A150" s="15" t="s">
        <v>416</v>
      </c>
      <c r="B150" s="22" t="s">
        <v>340</v>
      </c>
      <c r="C150" s="42">
        <v>20</v>
      </c>
      <c r="D150" s="38">
        <v>0</v>
      </c>
      <c r="E150" s="38">
        <v>0</v>
      </c>
    </row>
    <row r="151" spans="1:5" s="1" customFormat="1" ht="64.5" customHeight="1">
      <c r="A151" s="15" t="s">
        <v>417</v>
      </c>
      <c r="B151" s="22" t="s">
        <v>341</v>
      </c>
      <c r="C151" s="42">
        <v>2</v>
      </c>
      <c r="D151" s="38">
        <v>0</v>
      </c>
      <c r="E151" s="38">
        <v>0</v>
      </c>
    </row>
    <row r="152" spans="1:5" s="1" customFormat="1" ht="64.5" customHeight="1">
      <c r="A152" s="15" t="s">
        <v>418</v>
      </c>
      <c r="B152" s="22" t="s">
        <v>342</v>
      </c>
      <c r="C152" s="42">
        <v>1.44643</v>
      </c>
      <c r="D152" s="38">
        <v>0</v>
      </c>
      <c r="E152" s="38">
        <v>0</v>
      </c>
    </row>
    <row r="153" spans="1:5" s="1" customFormat="1" ht="64.5" customHeight="1">
      <c r="A153" s="15" t="s">
        <v>419</v>
      </c>
      <c r="B153" s="22" t="s">
        <v>343</v>
      </c>
      <c r="C153" s="42">
        <v>62.16101</v>
      </c>
      <c r="D153" s="38">
        <v>0</v>
      </c>
      <c r="E153" s="38">
        <v>0</v>
      </c>
    </row>
    <row r="154" spans="1:5" s="1" customFormat="1" ht="64.5" customHeight="1">
      <c r="A154" s="15" t="s">
        <v>420</v>
      </c>
      <c r="B154" s="22" t="s">
        <v>344</v>
      </c>
      <c r="C154" s="42">
        <v>1183.80664</v>
      </c>
      <c r="D154" s="38">
        <v>0</v>
      </c>
      <c r="E154" s="38">
        <v>0</v>
      </c>
    </row>
    <row r="155" spans="1:5" s="1" customFormat="1" ht="51.75" customHeight="1">
      <c r="A155" s="15" t="s">
        <v>421</v>
      </c>
      <c r="B155" s="22" t="s">
        <v>345</v>
      </c>
      <c r="C155" s="41">
        <f>C156</f>
        <v>6157.83511</v>
      </c>
      <c r="D155" s="38">
        <v>0</v>
      </c>
      <c r="E155" s="38">
        <v>0</v>
      </c>
    </row>
    <row r="156" spans="1:5" s="1" customFormat="1" ht="51.75" customHeight="1">
      <c r="A156" s="15" t="s">
        <v>422</v>
      </c>
      <c r="B156" s="22" t="s">
        <v>346</v>
      </c>
      <c r="C156" s="42">
        <v>6157.83511</v>
      </c>
      <c r="D156" s="38">
        <v>0</v>
      </c>
      <c r="E156" s="38">
        <v>0</v>
      </c>
    </row>
    <row r="157" spans="1:5" s="1" customFormat="1" ht="59.25" customHeight="1">
      <c r="A157" s="20" t="s">
        <v>196</v>
      </c>
      <c r="B157" s="98" t="s">
        <v>155</v>
      </c>
      <c r="C157" s="47">
        <f>C158+C160</f>
        <v>40509.33911</v>
      </c>
      <c r="D157" s="48">
        <f aca="true" t="shared" si="0" ref="C157:E158">D158</f>
        <v>18944</v>
      </c>
      <c r="E157" s="48">
        <f t="shared" si="0"/>
        <v>20944</v>
      </c>
    </row>
    <row r="158" spans="1:5" s="1" customFormat="1" ht="40.5" customHeight="1">
      <c r="A158" s="15" t="s">
        <v>153</v>
      </c>
      <c r="B158" s="98" t="s">
        <v>156</v>
      </c>
      <c r="C158" s="48">
        <f t="shared" si="0"/>
        <v>16644.86212</v>
      </c>
      <c r="D158" s="48">
        <f t="shared" si="0"/>
        <v>18944</v>
      </c>
      <c r="E158" s="48">
        <f t="shared" si="0"/>
        <v>20944</v>
      </c>
    </row>
    <row r="159" spans="1:5" s="1" customFormat="1" ht="48" customHeight="1">
      <c r="A159" s="15" t="s">
        <v>154</v>
      </c>
      <c r="B159" s="98" t="s">
        <v>157</v>
      </c>
      <c r="C159" s="39">
        <v>16644.86212</v>
      </c>
      <c r="D159" s="39">
        <f>10944+8000</f>
        <v>18944</v>
      </c>
      <c r="E159" s="39">
        <f>10944+10000</f>
        <v>20944</v>
      </c>
    </row>
    <row r="160" spans="1:9" s="1" customFormat="1" ht="48" customHeight="1">
      <c r="A160" s="15" t="s">
        <v>423</v>
      </c>
      <c r="B160" s="98" t="s">
        <v>347</v>
      </c>
      <c r="C160" s="41">
        <f>23864.47855-0.00156</f>
        <v>23864.47699</v>
      </c>
      <c r="D160" s="38">
        <v>0</v>
      </c>
      <c r="E160" s="38">
        <v>0</v>
      </c>
      <c r="I160" s="29"/>
    </row>
    <row r="161" spans="1:5" s="1" customFormat="1" ht="48" customHeight="1">
      <c r="A161" s="15" t="s">
        <v>424</v>
      </c>
      <c r="B161" s="98" t="s">
        <v>348</v>
      </c>
      <c r="C161" s="42">
        <f>C162+C163+C164</f>
        <v>23864.47699</v>
      </c>
      <c r="D161" s="38">
        <v>0</v>
      </c>
      <c r="E161" s="38">
        <v>0</v>
      </c>
    </row>
    <row r="162" spans="1:5" s="1" customFormat="1" ht="48" customHeight="1">
      <c r="A162" s="15" t="s">
        <v>425</v>
      </c>
      <c r="B162" s="98" t="s">
        <v>349</v>
      </c>
      <c r="C162" s="42">
        <v>1634.02136</v>
      </c>
      <c r="D162" s="38">
        <v>0</v>
      </c>
      <c r="E162" s="38">
        <v>0</v>
      </c>
    </row>
    <row r="163" spans="1:14" s="1" customFormat="1" ht="48" customHeight="1">
      <c r="A163" s="15" t="s">
        <v>426</v>
      </c>
      <c r="B163" s="98" t="s">
        <v>350</v>
      </c>
      <c r="C163" s="42">
        <v>27.15088</v>
      </c>
      <c r="D163" s="38">
        <v>0</v>
      </c>
      <c r="E163" s="38">
        <v>0</v>
      </c>
      <c r="N163" s="37"/>
    </row>
    <row r="164" spans="1:5" s="1" customFormat="1" ht="48" customHeight="1">
      <c r="A164" s="15" t="s">
        <v>427</v>
      </c>
      <c r="B164" s="98" t="s">
        <v>351</v>
      </c>
      <c r="C164" s="42">
        <v>22203.30475</v>
      </c>
      <c r="D164" s="38">
        <v>0</v>
      </c>
      <c r="E164" s="38">
        <v>0</v>
      </c>
    </row>
    <row r="165" spans="1:8" s="1" customFormat="1" ht="48" customHeight="1">
      <c r="A165" s="15" t="s">
        <v>428</v>
      </c>
      <c r="B165" s="98" t="s">
        <v>352</v>
      </c>
      <c r="C165" s="41">
        <f>C166</f>
        <v>8054.76512</v>
      </c>
      <c r="D165" s="38">
        <v>0</v>
      </c>
      <c r="E165" s="38">
        <v>0</v>
      </c>
      <c r="H165" s="29"/>
    </row>
    <row r="166" spans="1:5" s="1" customFormat="1" ht="48" customHeight="1">
      <c r="A166" s="15" t="s">
        <v>429</v>
      </c>
      <c r="B166" s="98" t="s">
        <v>353</v>
      </c>
      <c r="C166" s="42">
        <v>8054.76512</v>
      </c>
      <c r="D166" s="38">
        <v>0</v>
      </c>
      <c r="E166" s="38">
        <v>0</v>
      </c>
    </row>
    <row r="167" spans="1:5" s="1" customFormat="1" ht="48" customHeight="1">
      <c r="A167" s="15" t="s">
        <v>430</v>
      </c>
      <c r="B167" s="98" t="s">
        <v>354</v>
      </c>
      <c r="C167" s="41">
        <v>3791.11391</v>
      </c>
      <c r="D167" s="38">
        <v>0</v>
      </c>
      <c r="E167" s="38">
        <v>0</v>
      </c>
    </row>
    <row r="168" spans="1:8" s="1" customFormat="1" ht="48" customHeight="1">
      <c r="A168" s="15" t="s">
        <v>431</v>
      </c>
      <c r="B168" s="98" t="s">
        <v>355</v>
      </c>
      <c r="C168" s="42">
        <v>3510.07474</v>
      </c>
      <c r="D168" s="38">
        <v>0</v>
      </c>
      <c r="E168" s="38">
        <v>0</v>
      </c>
      <c r="H168" s="29"/>
    </row>
    <row r="169" spans="1:5" s="1" customFormat="1" ht="48" customHeight="1">
      <c r="A169" s="15" t="s">
        <v>432</v>
      </c>
      <c r="B169" s="98" t="s">
        <v>356</v>
      </c>
      <c r="C169" s="42">
        <f>C168</f>
        <v>3510.07474</v>
      </c>
      <c r="D169" s="38">
        <v>0</v>
      </c>
      <c r="E169" s="38">
        <v>0</v>
      </c>
    </row>
    <row r="170" spans="1:10" s="1" customFormat="1" ht="48" customHeight="1">
      <c r="A170" s="15" t="s">
        <v>433</v>
      </c>
      <c r="B170" s="98" t="s">
        <v>357</v>
      </c>
      <c r="C170" s="42">
        <v>107.65625</v>
      </c>
      <c r="D170" s="38">
        <v>0</v>
      </c>
      <c r="E170" s="38">
        <v>0</v>
      </c>
      <c r="G170" s="37"/>
      <c r="J170" s="29"/>
    </row>
    <row r="171" spans="1:9" s="1" customFormat="1" ht="48" customHeight="1">
      <c r="A171" s="15" t="s">
        <v>434</v>
      </c>
      <c r="B171" s="98" t="s">
        <v>358</v>
      </c>
      <c r="C171" s="42">
        <f>C170</f>
        <v>107.65625</v>
      </c>
      <c r="D171" s="38">
        <v>0</v>
      </c>
      <c r="E171" s="38">
        <v>0</v>
      </c>
      <c r="H171" s="29"/>
      <c r="I171" s="36"/>
    </row>
    <row r="172" spans="1:5" s="1" customFormat="1" ht="48" customHeight="1">
      <c r="A172" s="15" t="s">
        <v>435</v>
      </c>
      <c r="B172" s="98" t="s">
        <v>359</v>
      </c>
      <c r="C172" s="41">
        <v>173.38292</v>
      </c>
      <c r="D172" s="38">
        <v>0</v>
      </c>
      <c r="E172" s="38">
        <v>0</v>
      </c>
    </row>
    <row r="173" spans="1:5" s="1" customFormat="1" ht="48" customHeight="1">
      <c r="A173" s="15" t="s">
        <v>436</v>
      </c>
      <c r="B173" s="98" t="s">
        <v>360</v>
      </c>
      <c r="C173" s="42">
        <v>167.05799</v>
      </c>
      <c r="D173" s="38">
        <v>0</v>
      </c>
      <c r="E173" s="38">
        <v>0</v>
      </c>
    </row>
    <row r="174" spans="1:5" s="1" customFormat="1" ht="66.75" customHeight="1">
      <c r="A174" s="15" t="s">
        <v>437</v>
      </c>
      <c r="B174" s="98" t="s">
        <v>361</v>
      </c>
      <c r="C174" s="42">
        <f>C173</f>
        <v>167.05799</v>
      </c>
      <c r="D174" s="38">
        <v>0</v>
      </c>
      <c r="E174" s="38">
        <v>0</v>
      </c>
    </row>
    <row r="175" spans="1:5" s="1" customFormat="1" ht="48" customHeight="1">
      <c r="A175" s="15" t="s">
        <v>438</v>
      </c>
      <c r="B175" s="98" t="s">
        <v>362</v>
      </c>
      <c r="C175" s="42">
        <v>6.32493</v>
      </c>
      <c r="D175" s="38">
        <v>0</v>
      </c>
      <c r="E175" s="38">
        <v>0</v>
      </c>
    </row>
    <row r="176" spans="1:5" s="1" customFormat="1" ht="34.5" customHeight="1">
      <c r="A176" s="15" t="s">
        <v>439</v>
      </c>
      <c r="B176" s="98" t="s">
        <v>363</v>
      </c>
      <c r="C176" s="41">
        <v>122.68</v>
      </c>
      <c r="D176" s="38">
        <v>0</v>
      </c>
      <c r="E176" s="38">
        <v>0</v>
      </c>
    </row>
    <row r="177" spans="1:5" s="1" customFormat="1" ht="48" customHeight="1">
      <c r="A177" s="15" t="s">
        <v>440</v>
      </c>
      <c r="B177" s="98" t="s">
        <v>364</v>
      </c>
      <c r="C177" s="42">
        <v>122.68</v>
      </c>
      <c r="D177" s="38">
        <v>0</v>
      </c>
      <c r="E177" s="38">
        <v>0</v>
      </c>
    </row>
    <row r="178" spans="1:5" s="1" customFormat="1" ht="27.75" customHeight="1">
      <c r="A178" s="14" t="s">
        <v>110</v>
      </c>
      <c r="B178" s="23" t="s">
        <v>109</v>
      </c>
      <c r="C178" s="38">
        <f aca="true" t="shared" si="1" ref="C178:E179">C179</f>
        <v>6510</v>
      </c>
      <c r="D178" s="38">
        <f t="shared" si="1"/>
        <v>4800</v>
      </c>
      <c r="E178" s="38">
        <f t="shared" si="1"/>
        <v>4800</v>
      </c>
    </row>
    <row r="179" spans="1:5" s="1" customFormat="1" ht="22.5" customHeight="1">
      <c r="A179" s="15" t="s">
        <v>111</v>
      </c>
      <c r="B179" s="22" t="s">
        <v>112</v>
      </c>
      <c r="C179" s="39">
        <f t="shared" si="1"/>
        <v>6510</v>
      </c>
      <c r="D179" s="39">
        <f t="shared" si="1"/>
        <v>4800</v>
      </c>
      <c r="E179" s="39">
        <f t="shared" si="1"/>
        <v>4800</v>
      </c>
    </row>
    <row r="180" spans="1:5" s="1" customFormat="1" ht="24.75" customHeight="1">
      <c r="A180" s="15" t="s">
        <v>113</v>
      </c>
      <c r="B180" s="22" t="s">
        <v>114</v>
      </c>
      <c r="C180" s="39">
        <f>2196.9+4313.1</f>
        <v>6510</v>
      </c>
      <c r="D180" s="39">
        <f>800+4000</f>
        <v>4800</v>
      </c>
      <c r="E180" s="39">
        <f>800+4000</f>
        <v>4800</v>
      </c>
    </row>
    <row r="181" spans="1:5" s="1" customFormat="1" ht="21" customHeight="1">
      <c r="A181" s="14" t="s">
        <v>49</v>
      </c>
      <c r="B181" s="24" t="s">
        <v>13</v>
      </c>
      <c r="C181" s="49">
        <f>C185+C228+C249+C259+C183</f>
        <v>3925790.88959</v>
      </c>
      <c r="D181" s="49">
        <f>D185+D228+D249+D259+D183</f>
        <v>3423415.78512</v>
      </c>
      <c r="E181" s="49">
        <f>E185+E228+E249+E259+E183</f>
        <v>3085323.27461</v>
      </c>
    </row>
    <row r="182" spans="1:5" s="1" customFormat="1" ht="23.25" customHeight="1">
      <c r="A182" s="14" t="s">
        <v>50</v>
      </c>
      <c r="B182" s="24" t="s">
        <v>4</v>
      </c>
      <c r="C182" s="49">
        <f>C185+C228+C249+C183</f>
        <v>3889347.51772</v>
      </c>
      <c r="D182" s="49">
        <f>D185+D228+D249+D183</f>
        <v>3423415.78512</v>
      </c>
      <c r="E182" s="49">
        <f>E185+E228+E249+E183</f>
        <v>3085323.27461</v>
      </c>
    </row>
    <row r="183" spans="1:5" s="1" customFormat="1" ht="23.25" customHeight="1">
      <c r="A183" s="14" t="s">
        <v>271</v>
      </c>
      <c r="B183" s="24" t="s">
        <v>270</v>
      </c>
      <c r="C183" s="49">
        <f>C184</f>
        <v>38742</v>
      </c>
      <c r="D183" s="49">
        <f>D184</f>
        <v>0</v>
      </c>
      <c r="E183" s="49">
        <f>E184</f>
        <v>0</v>
      </c>
    </row>
    <row r="184" spans="1:5" s="1" customFormat="1" ht="23.25" customHeight="1">
      <c r="A184" s="30" t="s">
        <v>268</v>
      </c>
      <c r="B184" s="31" t="s">
        <v>269</v>
      </c>
      <c r="C184" s="50">
        <v>38742</v>
      </c>
      <c r="D184" s="50">
        <v>0</v>
      </c>
      <c r="E184" s="50">
        <v>0</v>
      </c>
    </row>
    <row r="185" spans="1:5" s="1" customFormat="1" ht="26.25" customHeight="1">
      <c r="A185" s="32" t="s">
        <v>75</v>
      </c>
      <c r="B185" s="33" t="s">
        <v>52</v>
      </c>
      <c r="C185" s="49">
        <f>C195+C186+C187+C191+C190+C188+C192+C189+C194+C193</f>
        <v>924262.2442900001</v>
      </c>
      <c r="D185" s="49">
        <f>D195+D186+D187+D191+D190+D188+D192+D189+D194+D193</f>
        <v>987304.6451200002</v>
      </c>
      <c r="E185" s="49">
        <f>E195+E186+E187+E191+E190+E188+E192+E189+E194+E193</f>
        <v>643074.73461</v>
      </c>
    </row>
    <row r="186" spans="1:5" s="1" customFormat="1" ht="47.25" customHeight="1">
      <c r="A186" s="21" t="s">
        <v>122</v>
      </c>
      <c r="B186" s="34" t="s">
        <v>121</v>
      </c>
      <c r="C186" s="50">
        <f>62020-6625-55395+46374.75+9020.25</f>
        <v>55395</v>
      </c>
      <c r="D186" s="50">
        <f>71317-71317+71317</f>
        <v>71317</v>
      </c>
      <c r="E186" s="50">
        <f>102250-102250+102250</f>
        <v>102250</v>
      </c>
    </row>
    <row r="187" spans="1:5" s="1" customFormat="1" ht="39.75" customHeight="1">
      <c r="A187" s="35" t="s">
        <v>132</v>
      </c>
      <c r="B187" s="34" t="s">
        <v>131</v>
      </c>
      <c r="C187" s="51">
        <f>8414.1123+3071.29528</f>
        <v>11485.407580000001</v>
      </c>
      <c r="D187" s="50">
        <f>37006.50441-37006.50441</f>
        <v>0</v>
      </c>
      <c r="E187" s="51">
        <v>0</v>
      </c>
    </row>
    <row r="188" spans="1:5" s="1" customFormat="1" ht="45" customHeight="1">
      <c r="A188" s="21" t="s">
        <v>235</v>
      </c>
      <c r="B188" s="34" t="s">
        <v>236</v>
      </c>
      <c r="C188" s="50">
        <v>0</v>
      </c>
      <c r="D188" s="50">
        <v>11049.41</v>
      </c>
      <c r="E188" s="50">
        <v>0</v>
      </c>
    </row>
    <row r="189" spans="1:8" s="1" customFormat="1" ht="36.75" customHeight="1">
      <c r="A189" s="53" t="s">
        <v>233</v>
      </c>
      <c r="B189" s="54" t="s">
        <v>234</v>
      </c>
      <c r="C189" s="55">
        <f>6393.74-424.14549-141.37451</f>
        <v>5828.22</v>
      </c>
      <c r="D189" s="55">
        <f>3478.074-2608.5555-869.5185</f>
        <v>0</v>
      </c>
      <c r="E189" s="55">
        <v>0</v>
      </c>
      <c r="H189" s="10"/>
    </row>
    <row r="190" spans="1:8" s="1" customFormat="1" ht="34.5" customHeight="1">
      <c r="A190" s="56" t="s">
        <v>144</v>
      </c>
      <c r="B190" s="54" t="s">
        <v>145</v>
      </c>
      <c r="C190" s="57">
        <f>80068.74906-3243.42-1969.21929-4008.43-2433.68965</f>
        <v>68413.99012000002</v>
      </c>
      <c r="D190" s="57">
        <v>80068.74627</v>
      </c>
      <c r="E190" s="57">
        <v>88313.75965</v>
      </c>
      <c r="H190" s="10"/>
    </row>
    <row r="191" spans="1:5" s="1" customFormat="1" ht="32.25" customHeight="1">
      <c r="A191" s="58" t="s">
        <v>141</v>
      </c>
      <c r="B191" s="59" t="s">
        <v>140</v>
      </c>
      <c r="C191" s="60">
        <v>0</v>
      </c>
      <c r="D191" s="60">
        <v>1094.17</v>
      </c>
      <c r="E191" s="60">
        <v>1012.53</v>
      </c>
    </row>
    <row r="192" spans="1:5" s="1" customFormat="1" ht="21" customHeight="1">
      <c r="A192" s="58" t="s">
        <v>184</v>
      </c>
      <c r="B192" s="61" t="s">
        <v>185</v>
      </c>
      <c r="C192" s="60">
        <f>660.20278+5020</f>
        <v>5680.20278</v>
      </c>
      <c r="D192" s="60">
        <v>663.71449</v>
      </c>
      <c r="E192" s="60">
        <f>675.04496</f>
        <v>675.04496</v>
      </c>
    </row>
    <row r="193" spans="1:5" s="1" customFormat="1" ht="21" customHeight="1">
      <c r="A193" s="53" t="s">
        <v>264</v>
      </c>
      <c r="B193" s="54" t="s">
        <v>265</v>
      </c>
      <c r="C193" s="60">
        <v>0</v>
      </c>
      <c r="D193" s="60">
        <f>89717.5</f>
        <v>89717.5</v>
      </c>
      <c r="E193" s="60">
        <v>0</v>
      </c>
    </row>
    <row r="194" spans="1:5" s="1" customFormat="1" ht="47.25" customHeight="1">
      <c r="A194" s="62" t="s">
        <v>199</v>
      </c>
      <c r="B194" s="54" t="s">
        <v>200</v>
      </c>
      <c r="C194" s="60">
        <f>2156.29-656.2684-627.4216</f>
        <v>872.6</v>
      </c>
      <c r="D194" s="60">
        <v>0</v>
      </c>
      <c r="E194" s="60">
        <v>0</v>
      </c>
    </row>
    <row r="195" spans="1:5" s="1" customFormat="1" ht="20.25" customHeight="1">
      <c r="A195" s="63" t="s">
        <v>123</v>
      </c>
      <c r="B195" s="64" t="s">
        <v>124</v>
      </c>
      <c r="C195" s="60">
        <f>SUM(C196:C227)</f>
        <v>776586.8238100001</v>
      </c>
      <c r="D195" s="60">
        <f>SUM(D196:D227)</f>
        <v>733394.1043600001</v>
      </c>
      <c r="E195" s="60">
        <f>SUM(E196:E227)</f>
        <v>450823.4</v>
      </c>
    </row>
    <row r="196" spans="1:5" s="1" customFormat="1" ht="44.25" customHeight="1">
      <c r="A196" s="63"/>
      <c r="B196" s="65" t="s">
        <v>201</v>
      </c>
      <c r="C196" s="60">
        <v>582.54</v>
      </c>
      <c r="D196" s="60">
        <v>612.25</v>
      </c>
      <c r="E196" s="60">
        <v>640.41</v>
      </c>
    </row>
    <row r="197" spans="1:5" s="1" customFormat="1" ht="38.25" customHeight="1">
      <c r="A197" s="63"/>
      <c r="B197" s="54" t="s">
        <v>202</v>
      </c>
      <c r="C197" s="60">
        <v>20842.5</v>
      </c>
      <c r="D197" s="60">
        <v>0</v>
      </c>
      <c r="E197" s="66">
        <v>0</v>
      </c>
    </row>
    <row r="198" spans="1:5" s="1" customFormat="1" ht="39" customHeight="1">
      <c r="A198" s="63"/>
      <c r="B198" s="54" t="s">
        <v>272</v>
      </c>
      <c r="C198" s="60">
        <f>62130.95+3328.511+8990.682+4558.902</f>
        <v>79009.045</v>
      </c>
      <c r="D198" s="60">
        <f>0</f>
        <v>0</v>
      </c>
      <c r="E198" s="66">
        <v>0</v>
      </c>
    </row>
    <row r="199" spans="1:5" s="1" customFormat="1" ht="44.25" customHeight="1">
      <c r="A199" s="63"/>
      <c r="B199" s="54" t="s">
        <v>173</v>
      </c>
      <c r="C199" s="60">
        <v>17497</v>
      </c>
      <c r="D199" s="60">
        <v>16094</v>
      </c>
      <c r="E199" s="66">
        <v>14372</v>
      </c>
    </row>
    <row r="200" spans="1:5" s="1" customFormat="1" ht="38.25" customHeight="1">
      <c r="A200" s="63"/>
      <c r="B200" s="54" t="s">
        <v>170</v>
      </c>
      <c r="C200" s="60">
        <v>7066</v>
      </c>
      <c r="D200" s="60">
        <v>7066</v>
      </c>
      <c r="E200" s="60">
        <v>7066</v>
      </c>
    </row>
    <row r="201" spans="1:5" s="1" customFormat="1" ht="36" customHeight="1">
      <c r="A201" s="63"/>
      <c r="B201" s="54" t="s">
        <v>174</v>
      </c>
      <c r="C201" s="60">
        <f>18463.58-18463.58+18463.58+25130.4-34422.59</f>
        <v>9171.390000000007</v>
      </c>
      <c r="D201" s="60">
        <v>18463.58</v>
      </c>
      <c r="E201" s="60">
        <v>18346.81</v>
      </c>
    </row>
    <row r="202" spans="1:5" s="1" customFormat="1" ht="36.75" customHeight="1">
      <c r="A202" s="63"/>
      <c r="B202" s="54" t="s">
        <v>171</v>
      </c>
      <c r="C202" s="60">
        <v>15462</v>
      </c>
      <c r="D202" s="60">
        <v>7793</v>
      </c>
      <c r="E202" s="60">
        <v>0</v>
      </c>
    </row>
    <row r="203" spans="1:5" s="1" customFormat="1" ht="39" customHeight="1">
      <c r="A203" s="63"/>
      <c r="B203" s="54" t="s">
        <v>172</v>
      </c>
      <c r="C203" s="60">
        <f>0+49655-49655</f>
        <v>0</v>
      </c>
      <c r="D203" s="60">
        <f>21685+51573.23</f>
        <v>73258.23000000001</v>
      </c>
      <c r="E203" s="60">
        <f>2669.6+18526.47</f>
        <v>21196.07</v>
      </c>
    </row>
    <row r="204" spans="1:5" s="1" customFormat="1" ht="38.25" customHeight="1">
      <c r="A204" s="63"/>
      <c r="B204" s="54" t="s">
        <v>230</v>
      </c>
      <c r="C204" s="60">
        <f>309488.05715</f>
        <v>309488.05715</v>
      </c>
      <c r="D204" s="60">
        <v>0</v>
      </c>
      <c r="E204" s="60">
        <v>0</v>
      </c>
    </row>
    <row r="205" spans="1:5" s="1" customFormat="1" ht="42" customHeight="1">
      <c r="A205" s="63"/>
      <c r="B205" s="54" t="s">
        <v>203</v>
      </c>
      <c r="C205" s="60">
        <f>3978.04448-523.37782</f>
        <v>3454.66666</v>
      </c>
      <c r="D205" s="60">
        <v>4324.13436</v>
      </c>
      <c r="E205" s="60">
        <v>0</v>
      </c>
    </row>
    <row r="206" spans="1:5" s="1" customFormat="1" ht="35.25" customHeight="1">
      <c r="A206" s="63"/>
      <c r="B206" s="65" t="s">
        <v>204</v>
      </c>
      <c r="C206" s="67">
        <v>39457</v>
      </c>
      <c r="D206" s="60">
        <v>58399</v>
      </c>
      <c r="E206" s="60">
        <v>18939</v>
      </c>
    </row>
    <row r="207" spans="1:5" s="1" customFormat="1" ht="42.75" customHeight="1">
      <c r="A207" s="63"/>
      <c r="B207" s="65" t="s">
        <v>205</v>
      </c>
      <c r="C207" s="67">
        <f>42171+305+2909</f>
        <v>45385</v>
      </c>
      <c r="D207" s="67">
        <v>42171</v>
      </c>
      <c r="E207" s="60">
        <v>42171</v>
      </c>
    </row>
    <row r="208" spans="1:5" s="1" customFormat="1" ht="40.5" customHeight="1">
      <c r="A208" s="63"/>
      <c r="B208" s="65" t="s">
        <v>206</v>
      </c>
      <c r="C208" s="55">
        <f>9976.5-49.88</f>
        <v>9926.62</v>
      </c>
      <c r="D208" s="55">
        <v>0</v>
      </c>
      <c r="E208" s="55">
        <v>0</v>
      </c>
    </row>
    <row r="209" spans="1:5" s="1" customFormat="1" ht="31.5" customHeight="1">
      <c r="A209" s="63"/>
      <c r="B209" s="65" t="s">
        <v>179</v>
      </c>
      <c r="C209" s="55">
        <f>15982.1+2702.51-15982.1-2702.51+18684.61-2097.8+28083.69-3979.75-1839.24</f>
        <v>38851.51</v>
      </c>
      <c r="D209" s="55">
        <v>0</v>
      </c>
      <c r="E209" s="55">
        <v>0</v>
      </c>
    </row>
    <row r="210" spans="1:5" s="1" customFormat="1" ht="31.5" customHeight="1">
      <c r="A210" s="63"/>
      <c r="B210" s="65" t="s">
        <v>191</v>
      </c>
      <c r="C210" s="55">
        <f>2253.62-2253.62</f>
        <v>0</v>
      </c>
      <c r="D210" s="55">
        <v>0</v>
      </c>
      <c r="E210" s="55">
        <v>0</v>
      </c>
    </row>
    <row r="211" spans="1:5" s="1" customFormat="1" ht="38.25" customHeight="1">
      <c r="A211" s="63"/>
      <c r="B211" s="65" t="s">
        <v>181</v>
      </c>
      <c r="C211" s="55">
        <f>0.28+13434-13434.28</f>
        <v>0</v>
      </c>
      <c r="D211" s="55">
        <v>111729.74</v>
      </c>
      <c r="E211" s="55">
        <f>210000-68350.09</f>
        <v>141649.91</v>
      </c>
    </row>
    <row r="212" spans="1:5" s="1" customFormat="1" ht="62.25" customHeight="1">
      <c r="A212" s="63"/>
      <c r="B212" s="65" t="s">
        <v>207</v>
      </c>
      <c r="C212" s="55">
        <f>569-1-568</f>
        <v>0</v>
      </c>
      <c r="D212" s="55">
        <f>569-1</f>
        <v>568</v>
      </c>
      <c r="E212" s="55">
        <f>569-1</f>
        <v>568</v>
      </c>
    </row>
    <row r="213" spans="1:5" s="1" customFormat="1" ht="50.25" customHeight="1">
      <c r="A213" s="56"/>
      <c r="B213" s="54" t="s">
        <v>208</v>
      </c>
      <c r="C213" s="60">
        <f>42720+13707.04</f>
        <v>56427.04</v>
      </c>
      <c r="D213" s="55">
        <f>42720-42720</f>
        <v>0</v>
      </c>
      <c r="E213" s="55">
        <v>0</v>
      </c>
    </row>
    <row r="214" spans="1:5" s="1" customFormat="1" ht="87.75" customHeight="1">
      <c r="A214" s="56"/>
      <c r="B214" s="54" t="s">
        <v>209</v>
      </c>
      <c r="C214" s="60">
        <v>0</v>
      </c>
      <c r="D214" s="55">
        <v>218</v>
      </c>
      <c r="E214" s="55">
        <v>1687</v>
      </c>
    </row>
    <row r="215" spans="1:5" s="1" customFormat="1" ht="33.75" customHeight="1">
      <c r="A215" s="56"/>
      <c r="B215" s="54" t="s">
        <v>210</v>
      </c>
      <c r="C215" s="60">
        <f>35571.52+1518.49-37090.01</f>
        <v>0</v>
      </c>
      <c r="D215" s="55">
        <f>0+37090.01</f>
        <v>37090.01</v>
      </c>
      <c r="E215" s="55">
        <v>3560</v>
      </c>
    </row>
    <row r="216" spans="1:5" s="1" customFormat="1" ht="35.25" customHeight="1">
      <c r="A216" s="62"/>
      <c r="B216" s="64" t="s">
        <v>245</v>
      </c>
      <c r="C216" s="66">
        <f>4061.64-3241.17+1708.81-42.22</f>
        <v>2487.06</v>
      </c>
      <c r="D216" s="66">
        <v>0</v>
      </c>
      <c r="E216" s="66">
        <v>0</v>
      </c>
    </row>
    <row r="217" spans="1:5" s="1" customFormat="1" ht="39" customHeight="1">
      <c r="A217" s="56"/>
      <c r="B217" s="54" t="s">
        <v>222</v>
      </c>
      <c r="C217" s="60">
        <v>18000</v>
      </c>
      <c r="D217" s="55">
        <v>0</v>
      </c>
      <c r="E217" s="55">
        <v>0</v>
      </c>
    </row>
    <row r="218" spans="1:6" ht="36" customHeight="1">
      <c r="A218" s="56"/>
      <c r="B218" s="54" t="s">
        <v>223</v>
      </c>
      <c r="C218" s="60">
        <f>35661.52-6298.5</f>
        <v>29363.019999999997</v>
      </c>
      <c r="D218" s="55">
        <f>44340.97</f>
        <v>44340.97</v>
      </c>
      <c r="E218" s="55">
        <v>20000</v>
      </c>
      <c r="F218" s="1"/>
    </row>
    <row r="219" spans="1:6" ht="57" customHeight="1">
      <c r="A219" s="56"/>
      <c r="B219" s="54" t="s">
        <v>225</v>
      </c>
      <c r="C219" s="60">
        <v>2775.9</v>
      </c>
      <c r="D219" s="55">
        <v>2775.9</v>
      </c>
      <c r="E219" s="55">
        <v>0</v>
      </c>
      <c r="F219" s="1"/>
    </row>
    <row r="220" spans="1:6" ht="39.75" customHeight="1">
      <c r="A220" s="56"/>
      <c r="B220" s="54" t="s">
        <v>221</v>
      </c>
      <c r="C220" s="60">
        <v>623.34</v>
      </c>
      <c r="D220" s="55">
        <v>0</v>
      </c>
      <c r="E220" s="55">
        <v>0</v>
      </c>
      <c r="F220" s="1"/>
    </row>
    <row r="221" spans="1:5" ht="42.75" customHeight="1">
      <c r="A221" s="56"/>
      <c r="B221" s="54" t="s">
        <v>224</v>
      </c>
      <c r="C221" s="60">
        <v>0</v>
      </c>
      <c r="D221" s="55">
        <f>977.76</f>
        <v>977.76</v>
      </c>
      <c r="E221" s="55">
        <v>0</v>
      </c>
    </row>
    <row r="222" spans="1:5" ht="42.75" customHeight="1">
      <c r="A222" s="63"/>
      <c r="B222" s="54" t="s">
        <v>237</v>
      </c>
      <c r="C222" s="60">
        <f>23463.418-5974.073</f>
        <v>17489.345</v>
      </c>
      <c r="D222" s="55">
        <v>0</v>
      </c>
      <c r="E222" s="55">
        <v>0</v>
      </c>
    </row>
    <row r="223" spans="1:5" ht="42.75" customHeight="1">
      <c r="A223" s="63"/>
      <c r="B223" s="54" t="s">
        <v>249</v>
      </c>
      <c r="C223" s="60">
        <v>33905</v>
      </c>
      <c r="D223" s="55">
        <v>0</v>
      </c>
      <c r="E223" s="55">
        <v>0</v>
      </c>
    </row>
    <row r="224" spans="1:5" ht="35.25" customHeight="1">
      <c r="A224" s="63"/>
      <c r="B224" s="54" t="s">
        <v>246</v>
      </c>
      <c r="C224" s="60">
        <v>1022.15</v>
      </c>
      <c r="D224" s="55">
        <v>0</v>
      </c>
      <c r="E224" s="55">
        <v>0</v>
      </c>
    </row>
    <row r="225" spans="1:5" ht="35.25" customHeight="1">
      <c r="A225" s="63"/>
      <c r="B225" s="54" t="s">
        <v>251</v>
      </c>
      <c r="C225" s="60">
        <v>0</v>
      </c>
      <c r="D225" s="55">
        <f>205261.2+154638.7-89717.51</f>
        <v>270182.39</v>
      </c>
      <c r="E225" s="55">
        <v>160627.2</v>
      </c>
    </row>
    <row r="226" spans="1:5" ht="35.25" customHeight="1">
      <c r="A226" s="63"/>
      <c r="B226" s="54" t="s">
        <v>263</v>
      </c>
      <c r="C226" s="60">
        <v>15998.64</v>
      </c>
      <c r="D226" s="55">
        <v>37330.14</v>
      </c>
      <c r="E226" s="55">
        <v>0</v>
      </c>
    </row>
    <row r="227" spans="1:5" ht="35.25" customHeight="1">
      <c r="A227" s="63"/>
      <c r="B227" s="54" t="s">
        <v>267</v>
      </c>
      <c r="C227" s="60">
        <v>2302</v>
      </c>
      <c r="D227" s="55">
        <v>0</v>
      </c>
      <c r="E227" s="55">
        <v>0</v>
      </c>
    </row>
    <row r="228" spans="1:5" ht="29.25" customHeight="1">
      <c r="A228" s="68" t="s">
        <v>188</v>
      </c>
      <c r="B228" s="69" t="s">
        <v>62</v>
      </c>
      <c r="C228" s="70">
        <f>C229+C247+C243+C244+C242+C246+C245</f>
        <v>2387834.54</v>
      </c>
      <c r="D228" s="70">
        <f>D229+D247+D243+D244+D242+D246+D245</f>
        <v>2433611.14</v>
      </c>
      <c r="E228" s="70">
        <f>E229+E247+E243+E244+E242+E246+E245</f>
        <v>2442248.54</v>
      </c>
    </row>
    <row r="229" spans="1:5" ht="35.25" customHeight="1">
      <c r="A229" s="63" t="s">
        <v>115</v>
      </c>
      <c r="B229" s="65" t="s">
        <v>116</v>
      </c>
      <c r="C229" s="60">
        <f>C230+C231+C232+C233+C234+C235+C236+C237+C238+C239+C240+C241</f>
        <v>38684.24</v>
      </c>
      <c r="D229" s="60">
        <f>D230+D231+D232+D233+D234+D235+D236+D237+D238+D239+D240+D241</f>
        <v>41286.24</v>
      </c>
      <c r="E229" s="60">
        <f>E230+E231+E232+E233+E234+E235+E236+E237+E238+E239+E240+E241</f>
        <v>41363.24</v>
      </c>
    </row>
    <row r="230" spans="1:6" ht="52.5" customHeight="1">
      <c r="A230" s="63"/>
      <c r="B230" s="65" t="s">
        <v>211</v>
      </c>
      <c r="C230" s="60">
        <v>4547</v>
      </c>
      <c r="D230" s="60">
        <v>4571</v>
      </c>
      <c r="E230" s="66">
        <v>4585</v>
      </c>
      <c r="F230" s="1"/>
    </row>
    <row r="231" spans="1:6" ht="46.5" customHeight="1">
      <c r="A231" s="63"/>
      <c r="B231" s="65" t="s">
        <v>212</v>
      </c>
      <c r="C231" s="60">
        <v>6964</v>
      </c>
      <c r="D231" s="60">
        <v>7047</v>
      </c>
      <c r="E231" s="60">
        <v>7110</v>
      </c>
      <c r="F231" s="1"/>
    </row>
    <row r="232" spans="1:6" ht="43.5" customHeight="1">
      <c r="A232" s="63"/>
      <c r="B232" s="65" t="s">
        <v>213</v>
      </c>
      <c r="C232" s="60">
        <f>245-187</f>
        <v>58</v>
      </c>
      <c r="D232" s="60">
        <v>245</v>
      </c>
      <c r="E232" s="60">
        <v>245</v>
      </c>
      <c r="F232" s="1"/>
    </row>
    <row r="233" spans="1:6" ht="33.75" customHeight="1">
      <c r="A233" s="63"/>
      <c r="B233" s="54" t="s">
        <v>216</v>
      </c>
      <c r="C233" s="60">
        <v>12116</v>
      </c>
      <c r="D233" s="60">
        <v>12116</v>
      </c>
      <c r="E233" s="60">
        <v>12116</v>
      </c>
      <c r="F233" s="1"/>
    </row>
    <row r="234" spans="1:6" ht="38.25" customHeight="1">
      <c r="A234" s="63"/>
      <c r="B234" s="54" t="s">
        <v>190</v>
      </c>
      <c r="C234" s="60">
        <f>6732+441</f>
        <v>7173</v>
      </c>
      <c r="D234" s="60">
        <f>6732+834</f>
        <v>7566</v>
      </c>
      <c r="E234" s="60">
        <f>6732+834</f>
        <v>7566</v>
      </c>
      <c r="F234" s="1"/>
    </row>
    <row r="235" spans="1:6" ht="37.5" customHeight="1">
      <c r="A235" s="63"/>
      <c r="B235" s="54" t="s">
        <v>175</v>
      </c>
      <c r="C235" s="55">
        <f>727+470</f>
        <v>1197</v>
      </c>
      <c r="D235" s="60">
        <v>727</v>
      </c>
      <c r="E235" s="60">
        <v>727</v>
      </c>
      <c r="F235" s="1"/>
    </row>
    <row r="236" spans="1:6" ht="45" customHeight="1">
      <c r="A236" s="63"/>
      <c r="B236" s="54" t="s">
        <v>176</v>
      </c>
      <c r="C236" s="60">
        <f>852-413</f>
        <v>439</v>
      </c>
      <c r="D236" s="60">
        <f>852+57</f>
        <v>909</v>
      </c>
      <c r="E236" s="60">
        <f>852+57</f>
        <v>909</v>
      </c>
      <c r="F236" s="1"/>
    </row>
    <row r="237" spans="1:6" ht="90.75" customHeight="1">
      <c r="A237" s="63"/>
      <c r="B237" s="54" t="s">
        <v>177</v>
      </c>
      <c r="C237" s="55">
        <v>498</v>
      </c>
      <c r="D237" s="60">
        <v>498</v>
      </c>
      <c r="E237" s="66">
        <v>498</v>
      </c>
      <c r="F237" s="1"/>
    </row>
    <row r="238" spans="1:6" ht="48" customHeight="1">
      <c r="A238" s="63"/>
      <c r="B238" s="54" t="s">
        <v>178</v>
      </c>
      <c r="C238" s="60">
        <f>2673-1036-1038</f>
        <v>599</v>
      </c>
      <c r="D238" s="60">
        <v>2673</v>
      </c>
      <c r="E238" s="60">
        <v>2673</v>
      </c>
      <c r="F238" s="1"/>
    </row>
    <row r="239" spans="1:6" ht="42.75" customHeight="1">
      <c r="A239" s="63"/>
      <c r="B239" s="54" t="s">
        <v>215</v>
      </c>
      <c r="C239" s="60">
        <v>3485</v>
      </c>
      <c r="D239" s="60">
        <v>3485</v>
      </c>
      <c r="E239" s="60">
        <v>3485</v>
      </c>
      <c r="F239" s="1"/>
    </row>
    <row r="240" spans="1:6" ht="54.75" customHeight="1">
      <c r="A240" s="63"/>
      <c r="B240" s="54" t="s">
        <v>217</v>
      </c>
      <c r="C240" s="60">
        <f>703.33+2.91</f>
        <v>706.24</v>
      </c>
      <c r="D240" s="60">
        <f>703.33+2.91</f>
        <v>706.24</v>
      </c>
      <c r="E240" s="60">
        <f>703.33+2.91</f>
        <v>706.24</v>
      </c>
      <c r="F240" s="1"/>
    </row>
    <row r="241" spans="1:6" ht="48" customHeight="1">
      <c r="A241" s="63"/>
      <c r="B241" s="54" t="s">
        <v>214</v>
      </c>
      <c r="C241" s="60">
        <f>743+159</f>
        <v>902</v>
      </c>
      <c r="D241" s="60">
        <v>743</v>
      </c>
      <c r="E241" s="60">
        <v>743</v>
      </c>
      <c r="F241" s="1"/>
    </row>
    <row r="242" spans="1:6" ht="46.5" customHeight="1">
      <c r="A242" s="71" t="s">
        <v>146</v>
      </c>
      <c r="B242" s="54" t="s">
        <v>147</v>
      </c>
      <c r="C242" s="72">
        <f>45544-6216</f>
        <v>39328</v>
      </c>
      <c r="D242" s="72">
        <v>45544</v>
      </c>
      <c r="E242" s="72">
        <v>45544</v>
      </c>
      <c r="F242" s="1"/>
    </row>
    <row r="243" spans="1:6" ht="47.25" customHeight="1">
      <c r="A243" s="63" t="s">
        <v>119</v>
      </c>
      <c r="B243" s="54" t="s">
        <v>117</v>
      </c>
      <c r="C243" s="72">
        <f>51367+4724-147</f>
        <v>55944</v>
      </c>
      <c r="D243" s="72">
        <v>59928</v>
      </c>
      <c r="E243" s="66">
        <v>68489</v>
      </c>
      <c r="F243" s="1"/>
    </row>
    <row r="244" spans="1:6" ht="36" customHeight="1">
      <c r="A244" s="71" t="s">
        <v>120</v>
      </c>
      <c r="B244" s="54" t="s">
        <v>240</v>
      </c>
      <c r="C244" s="55">
        <f>5.6-5.6</f>
        <v>0</v>
      </c>
      <c r="D244" s="72">
        <v>5.9</v>
      </c>
      <c r="E244" s="72">
        <v>5.3</v>
      </c>
      <c r="F244" s="1"/>
    </row>
    <row r="245" spans="1:6" ht="43.5" customHeight="1">
      <c r="A245" s="71" t="s">
        <v>232</v>
      </c>
      <c r="B245" s="54" t="s">
        <v>231</v>
      </c>
      <c r="C245" s="55">
        <v>4673.3</v>
      </c>
      <c r="D245" s="72">
        <f>0+4607</f>
        <v>4607</v>
      </c>
      <c r="E245" s="72">
        <f>0+4607</f>
        <v>4607</v>
      </c>
      <c r="F245" s="1"/>
    </row>
    <row r="246" spans="1:6" ht="32.25" customHeight="1">
      <c r="A246" s="71" t="s">
        <v>148</v>
      </c>
      <c r="B246" s="54" t="s">
        <v>149</v>
      </c>
      <c r="C246" s="72">
        <f>54777-15</f>
        <v>54762</v>
      </c>
      <c r="D246" s="73">
        <v>55341</v>
      </c>
      <c r="E246" s="72">
        <v>55341</v>
      </c>
      <c r="F246" s="1"/>
    </row>
    <row r="247" spans="1:6" ht="22.5" customHeight="1">
      <c r="A247" s="63" t="s">
        <v>118</v>
      </c>
      <c r="B247" s="64" t="s">
        <v>129</v>
      </c>
      <c r="C247" s="60">
        <f>C248</f>
        <v>2194443</v>
      </c>
      <c r="D247" s="60">
        <f>D248</f>
        <v>2226899</v>
      </c>
      <c r="E247" s="60">
        <f>E248</f>
        <v>2226899</v>
      </c>
      <c r="F247" s="1"/>
    </row>
    <row r="248" spans="1:6" ht="102.75" customHeight="1">
      <c r="A248" s="63"/>
      <c r="B248" s="65" t="s">
        <v>218</v>
      </c>
      <c r="C248" s="60">
        <f>2226899+16226+174-174-174+24-24-24+25622-25622-25622-28068+5206</f>
        <v>2194443</v>
      </c>
      <c r="D248" s="60">
        <f>2231506-4607</f>
        <v>2226899</v>
      </c>
      <c r="E248" s="60">
        <f>2231506-4607</f>
        <v>2226899</v>
      </c>
      <c r="F248" s="1"/>
    </row>
    <row r="249" spans="1:5" ht="20.25" customHeight="1">
      <c r="A249" s="74" t="s">
        <v>134</v>
      </c>
      <c r="B249" s="69" t="s">
        <v>135</v>
      </c>
      <c r="C249" s="70">
        <f>C251+C250</f>
        <v>538508.73343</v>
      </c>
      <c r="D249" s="70">
        <f>D251+D250</f>
        <v>2500</v>
      </c>
      <c r="E249" s="70">
        <f>E251+E250</f>
        <v>0</v>
      </c>
    </row>
    <row r="250" spans="1:5" ht="20.25" customHeight="1">
      <c r="A250" s="62" t="s">
        <v>243</v>
      </c>
      <c r="B250" s="64" t="s">
        <v>244</v>
      </c>
      <c r="C250" s="60">
        <f>266.66676+66.66668-0.00001</f>
        <v>333.33343</v>
      </c>
      <c r="D250" s="60">
        <v>0</v>
      </c>
      <c r="E250" s="60">
        <v>0</v>
      </c>
    </row>
    <row r="251" spans="1:5" ht="26.25" customHeight="1">
      <c r="A251" s="53" t="s">
        <v>136</v>
      </c>
      <c r="B251" s="64" t="s">
        <v>137</v>
      </c>
      <c r="C251" s="60">
        <f>C252+C253+C254+C255+C256+C257+C258</f>
        <v>538175.4</v>
      </c>
      <c r="D251" s="60">
        <f>D252+D253+D254+D255+D256+D257+D258</f>
        <v>2500</v>
      </c>
      <c r="E251" s="60">
        <f>E252+E253+E254+E255+E256+E257+E258</f>
        <v>0</v>
      </c>
    </row>
    <row r="252" spans="1:5" ht="37.5" customHeight="1">
      <c r="A252" s="53"/>
      <c r="B252" s="54" t="s">
        <v>219</v>
      </c>
      <c r="C252" s="55">
        <v>0</v>
      </c>
      <c r="D252" s="55">
        <v>2500</v>
      </c>
      <c r="E252" s="55">
        <v>0</v>
      </c>
    </row>
    <row r="253" spans="1:5" ht="34.5" customHeight="1">
      <c r="A253" s="53"/>
      <c r="B253" s="54" t="s">
        <v>220</v>
      </c>
      <c r="C253" s="55">
        <f>144970+165000</f>
        <v>309970</v>
      </c>
      <c r="D253" s="55">
        <v>0</v>
      </c>
      <c r="E253" s="55">
        <v>0</v>
      </c>
    </row>
    <row r="254" spans="1:5" ht="44.25" customHeight="1">
      <c r="A254" s="53"/>
      <c r="B254" s="54" t="s">
        <v>242</v>
      </c>
      <c r="C254" s="55">
        <f>1208+1500</f>
        <v>2708</v>
      </c>
      <c r="D254" s="55">
        <v>0</v>
      </c>
      <c r="E254" s="55">
        <v>0</v>
      </c>
    </row>
    <row r="255" spans="1:5" ht="27" customHeight="1">
      <c r="A255" s="53"/>
      <c r="B255" s="54" t="s">
        <v>247</v>
      </c>
      <c r="C255" s="55">
        <f>16396+4280</f>
        <v>20676</v>
      </c>
      <c r="D255" s="55">
        <v>0</v>
      </c>
      <c r="E255" s="55">
        <v>0</v>
      </c>
    </row>
    <row r="256" spans="1:5" ht="27" customHeight="1">
      <c r="A256" s="53"/>
      <c r="B256" s="54" t="s">
        <v>250</v>
      </c>
      <c r="C256" s="55">
        <f>60072.03+139905.37+139905.37-139905.37</f>
        <v>199977.40000000002</v>
      </c>
      <c r="D256" s="55">
        <v>0</v>
      </c>
      <c r="E256" s="55">
        <v>0</v>
      </c>
    </row>
    <row r="257" spans="1:5" ht="27" customHeight="1">
      <c r="A257" s="53"/>
      <c r="B257" s="54" t="s">
        <v>248</v>
      </c>
      <c r="C257" s="55">
        <f>437+149</f>
        <v>586</v>
      </c>
      <c r="D257" s="55">
        <v>0</v>
      </c>
      <c r="E257" s="55">
        <v>0</v>
      </c>
    </row>
    <row r="258" spans="1:5" ht="34.5" customHeight="1">
      <c r="A258" s="53"/>
      <c r="B258" s="54" t="s">
        <v>266</v>
      </c>
      <c r="C258" s="55">
        <f>4258</f>
        <v>4258</v>
      </c>
      <c r="D258" s="55">
        <v>0</v>
      </c>
      <c r="E258" s="55">
        <v>0</v>
      </c>
    </row>
    <row r="259" spans="1:5" ht="15.75" customHeight="1">
      <c r="A259" s="89" t="s">
        <v>262</v>
      </c>
      <c r="B259" s="76" t="s">
        <v>260</v>
      </c>
      <c r="C259" s="75">
        <f aca="true" t="shared" si="2" ref="C259:E260">C260</f>
        <v>36443.37187</v>
      </c>
      <c r="D259" s="75">
        <f t="shared" si="2"/>
        <v>0</v>
      </c>
      <c r="E259" s="75">
        <f t="shared" si="2"/>
        <v>0</v>
      </c>
    </row>
    <row r="260" spans="1:5" ht="18" customHeight="1">
      <c r="A260" s="89" t="s">
        <v>261</v>
      </c>
      <c r="B260" s="76" t="s">
        <v>259</v>
      </c>
      <c r="C260" s="75">
        <f t="shared" si="2"/>
        <v>36443.37187</v>
      </c>
      <c r="D260" s="75">
        <f t="shared" si="2"/>
        <v>0</v>
      </c>
      <c r="E260" s="75">
        <f t="shared" si="2"/>
        <v>0</v>
      </c>
    </row>
    <row r="261" spans="1:5" ht="27" customHeight="1">
      <c r="A261" s="53" t="s">
        <v>257</v>
      </c>
      <c r="B261" s="54" t="s">
        <v>258</v>
      </c>
      <c r="C261" s="55">
        <f>17370.87187+19072.5</f>
        <v>36443.37187</v>
      </c>
      <c r="D261" s="55">
        <v>0</v>
      </c>
      <c r="E261" s="55">
        <v>0</v>
      </c>
    </row>
    <row r="262" spans="1:5" ht="15.75" customHeight="1">
      <c r="A262" s="21"/>
      <c r="B262" s="27" t="s">
        <v>3</v>
      </c>
      <c r="C262" s="52">
        <f>C21+C181</f>
        <v>8279287.62959</v>
      </c>
      <c r="D262" s="52">
        <f>D21+D181</f>
        <v>7447466.98512</v>
      </c>
      <c r="E262" s="52">
        <f>E21+E181</f>
        <v>7236906.5746100005</v>
      </c>
    </row>
    <row r="65210" ht="11.25">
      <c r="B65210" s="3"/>
    </row>
    <row r="65211" ht="11.25">
      <c r="B65211" s="3"/>
    </row>
  </sheetData>
  <sheetProtection/>
  <mergeCells count="16">
    <mergeCell ref="B7:E7"/>
    <mergeCell ref="B14:E14"/>
    <mergeCell ref="C9:E9"/>
    <mergeCell ref="B1:E1"/>
    <mergeCell ref="B2:E2"/>
    <mergeCell ref="A8:E8"/>
    <mergeCell ref="C3:E5"/>
    <mergeCell ref="B6:E6"/>
    <mergeCell ref="B18:C18"/>
    <mergeCell ref="C10:E13"/>
    <mergeCell ref="A19:A20"/>
    <mergeCell ref="B19:B20"/>
    <mergeCell ref="C19:C20"/>
    <mergeCell ref="D19:E19"/>
    <mergeCell ref="B15:E15"/>
    <mergeCell ref="A16:E16"/>
  </mergeCells>
  <printOptions/>
  <pageMargins left="0.2362204724409449" right="0.15748031496062992" top="0.15748031496062992" bottom="0.2362204724409449" header="0.1968503937007874" footer="0.1968503937007874"/>
  <pageSetup fitToHeight="0" horizontalDpi="600" verticalDpi="600" orientation="portrait" paperSize="9" scale="57" r:id="rId1"/>
  <rowBreaks count="4" manualBreakCount="4">
    <brk id="57" max="255" man="1"/>
    <brk id="148" max="4" man="1"/>
    <brk id="176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Зубцова Евгения Александровна</dc:creator>
  <cp:keywords/>
  <dc:description/>
  <cp:lastModifiedBy>Бурова Кристина Вячеславовна</cp:lastModifiedBy>
  <cp:lastPrinted>2023-12-23T16:44:07Z</cp:lastPrinted>
  <dcterms:created xsi:type="dcterms:W3CDTF">2014-09-23T14:42:25Z</dcterms:created>
  <dcterms:modified xsi:type="dcterms:W3CDTF">2023-12-23T16:54:48Z</dcterms:modified>
  <cp:category/>
  <cp:version/>
  <cp:contentType/>
  <cp:contentStatus/>
</cp:coreProperties>
</file>