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59" windowHeight="7078"/>
  </bookViews>
  <sheets>
    <sheet name="Лист1" sheetId="1" r:id="rId1"/>
  </sheets>
  <definedNames>
    <definedName name="_xlnm._FilterDatabase" localSheetId="0" hidden="1">Лист1!$D$11:$AF$11</definedName>
    <definedName name="_xlnm.Print_Area" localSheetId="0">Лист1!$A$1:$AI$111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105" i="1" l="1"/>
  <c r="W105" i="1"/>
  <c r="D15" i="1" l="1"/>
  <c r="E15" i="1"/>
  <c r="F15" i="1"/>
  <c r="F14" i="1" s="1"/>
  <c r="G15" i="1"/>
  <c r="I15" i="1"/>
  <c r="I14" i="1" s="1"/>
  <c r="I13" i="1" s="1"/>
  <c r="J15" i="1"/>
  <c r="K15" i="1"/>
  <c r="K14" i="1" s="1"/>
  <c r="K13" i="1" s="1"/>
  <c r="L15" i="1"/>
  <c r="L14" i="1" s="1"/>
  <c r="L13" i="1" s="1"/>
  <c r="O15" i="1"/>
  <c r="P15" i="1"/>
  <c r="Q15" i="1"/>
  <c r="T15" i="1"/>
  <c r="U15" i="1"/>
  <c r="U14" i="1" s="1"/>
  <c r="U13" i="1" s="1"/>
  <c r="V15" i="1"/>
  <c r="Y15" i="1"/>
  <c r="AA15" i="1"/>
  <c r="C16" i="1"/>
  <c r="H16" i="1"/>
  <c r="M16" i="1"/>
  <c r="R16" i="1"/>
  <c r="X16" i="1"/>
  <c r="Y16" i="1"/>
  <c r="Z16" i="1"/>
  <c r="AA16" i="1"/>
  <c r="C17" i="1"/>
  <c r="H17" i="1"/>
  <c r="M17" i="1"/>
  <c r="R17" i="1"/>
  <c r="X17" i="1"/>
  <c r="Y17" i="1"/>
  <c r="Z17" i="1"/>
  <c r="AA17" i="1"/>
  <c r="C18" i="1"/>
  <c r="H18" i="1"/>
  <c r="M18" i="1"/>
  <c r="R18" i="1"/>
  <c r="X18" i="1"/>
  <c r="Y18" i="1"/>
  <c r="Z18" i="1"/>
  <c r="AA18" i="1"/>
  <c r="C19" i="1"/>
  <c r="H19" i="1"/>
  <c r="M19" i="1"/>
  <c r="R19" i="1"/>
  <c r="X19" i="1"/>
  <c r="Y19" i="1"/>
  <c r="Z19" i="1"/>
  <c r="AA19" i="1"/>
  <c r="C20" i="1"/>
  <c r="H20" i="1"/>
  <c r="M20" i="1"/>
  <c r="R20" i="1"/>
  <c r="X20" i="1"/>
  <c r="Y20" i="1"/>
  <c r="Z20" i="1"/>
  <c r="AA20" i="1"/>
  <c r="C21" i="1"/>
  <c r="H21" i="1"/>
  <c r="M21" i="1"/>
  <c r="R21" i="1"/>
  <c r="X21" i="1"/>
  <c r="Y21" i="1"/>
  <c r="Z21" i="1"/>
  <c r="AA21" i="1"/>
  <c r="C22" i="1"/>
  <c r="H22" i="1"/>
  <c r="M22" i="1"/>
  <c r="R22" i="1"/>
  <c r="X22" i="1"/>
  <c r="Y22" i="1"/>
  <c r="Z22" i="1"/>
  <c r="AA22" i="1"/>
  <c r="C23" i="1"/>
  <c r="H23" i="1"/>
  <c r="N23" i="1"/>
  <c r="M23" i="1" s="1"/>
  <c r="S23" i="1"/>
  <c r="X23" i="1"/>
  <c r="Y23" i="1"/>
  <c r="Z23" i="1"/>
  <c r="AA23" i="1"/>
  <c r="C24" i="1"/>
  <c r="H24" i="1"/>
  <c r="M24" i="1"/>
  <c r="R24" i="1"/>
  <c r="X24" i="1"/>
  <c r="Y24" i="1"/>
  <c r="Z24" i="1"/>
  <c r="AA24" i="1"/>
  <c r="C25" i="1"/>
  <c r="H25" i="1"/>
  <c r="M25" i="1"/>
  <c r="R25" i="1"/>
  <c r="X25" i="1"/>
  <c r="Y25" i="1"/>
  <c r="Z25" i="1"/>
  <c r="AA25" i="1"/>
  <c r="C26" i="1"/>
  <c r="H26" i="1"/>
  <c r="M26" i="1"/>
  <c r="R26" i="1"/>
  <c r="X26" i="1"/>
  <c r="Y26" i="1"/>
  <c r="Z26" i="1"/>
  <c r="AA26" i="1"/>
  <c r="C27" i="1"/>
  <c r="H27" i="1"/>
  <c r="M27" i="1"/>
  <c r="R27" i="1"/>
  <c r="X27" i="1"/>
  <c r="Y27" i="1"/>
  <c r="Z27" i="1"/>
  <c r="AA27" i="1"/>
  <c r="C28" i="1"/>
  <c r="H28" i="1"/>
  <c r="M28" i="1"/>
  <c r="R28" i="1"/>
  <c r="X28" i="1"/>
  <c r="Y28" i="1"/>
  <c r="Z28" i="1"/>
  <c r="AA28" i="1"/>
  <c r="C29" i="1"/>
  <c r="H29" i="1"/>
  <c r="M29" i="1"/>
  <c r="R29" i="1"/>
  <c r="X29" i="1"/>
  <c r="Y29" i="1"/>
  <c r="Z29" i="1"/>
  <c r="AA29" i="1"/>
  <c r="D30" i="1"/>
  <c r="E30" i="1"/>
  <c r="Y30" i="1" s="1"/>
  <c r="F30" i="1"/>
  <c r="G30" i="1"/>
  <c r="I30" i="1"/>
  <c r="J30" i="1"/>
  <c r="K30" i="1"/>
  <c r="L30" i="1"/>
  <c r="O30" i="1"/>
  <c r="P30" i="1"/>
  <c r="Z30" i="1" s="1"/>
  <c r="Q30" i="1"/>
  <c r="S30" i="1"/>
  <c r="T30" i="1"/>
  <c r="T14" i="1" s="1"/>
  <c r="T13" i="1" s="1"/>
  <c r="U30" i="1"/>
  <c r="V30" i="1"/>
  <c r="AA30" i="1"/>
  <c r="C31" i="1"/>
  <c r="H31" i="1"/>
  <c r="M31" i="1"/>
  <c r="R31" i="1"/>
  <c r="X31" i="1"/>
  <c r="Y31" i="1"/>
  <c r="Z31" i="1"/>
  <c r="AA31" i="1"/>
  <c r="C32" i="1"/>
  <c r="H32" i="1"/>
  <c r="N32" i="1"/>
  <c r="N30" i="1" s="1"/>
  <c r="R32" i="1"/>
  <c r="Y32" i="1"/>
  <c r="Z32" i="1"/>
  <c r="AA32" i="1"/>
  <c r="C33" i="1"/>
  <c r="H33" i="1"/>
  <c r="M33" i="1"/>
  <c r="N33" i="1"/>
  <c r="R33" i="1"/>
  <c r="X33" i="1"/>
  <c r="Y33" i="1"/>
  <c r="Z33" i="1"/>
  <c r="AA33" i="1"/>
  <c r="C34" i="1"/>
  <c r="H34" i="1"/>
  <c r="M34" i="1"/>
  <c r="R34" i="1"/>
  <c r="X34" i="1"/>
  <c r="Y34" i="1"/>
  <c r="Z34" i="1"/>
  <c r="AA34" i="1"/>
  <c r="C35" i="1"/>
  <c r="H35" i="1"/>
  <c r="M35" i="1"/>
  <c r="R35" i="1"/>
  <c r="X35" i="1"/>
  <c r="Y35" i="1"/>
  <c r="Z35" i="1"/>
  <c r="AA35" i="1"/>
  <c r="C36" i="1"/>
  <c r="H36" i="1"/>
  <c r="M36" i="1"/>
  <c r="R36" i="1"/>
  <c r="X36" i="1"/>
  <c r="Y36" i="1"/>
  <c r="Z36" i="1"/>
  <c r="AA36" i="1"/>
  <c r="D37" i="1"/>
  <c r="E37" i="1"/>
  <c r="I37" i="1"/>
  <c r="J37" i="1"/>
  <c r="H37" i="1" s="1"/>
  <c r="O37" i="1"/>
  <c r="S37" i="1"/>
  <c r="T37" i="1"/>
  <c r="Y37" i="1"/>
  <c r="Z37" i="1"/>
  <c r="AA37" i="1"/>
  <c r="C38" i="1"/>
  <c r="H38" i="1"/>
  <c r="N38" i="1"/>
  <c r="R38" i="1"/>
  <c r="Y38" i="1"/>
  <c r="Z38" i="1"/>
  <c r="AA38" i="1"/>
  <c r="F41" i="1"/>
  <c r="G41" i="1"/>
  <c r="I41" i="1"/>
  <c r="J41" i="1"/>
  <c r="K41" i="1"/>
  <c r="L41" i="1"/>
  <c r="P41" i="1"/>
  <c r="S41" i="1"/>
  <c r="U41" i="1"/>
  <c r="V41" i="1"/>
  <c r="C42" i="1"/>
  <c r="H42" i="1"/>
  <c r="M42" i="1"/>
  <c r="R42" i="1"/>
  <c r="X42" i="1"/>
  <c r="Y42" i="1"/>
  <c r="Z42" i="1"/>
  <c r="AA42" i="1"/>
  <c r="C43" i="1"/>
  <c r="H43" i="1"/>
  <c r="O43" i="1"/>
  <c r="R43" i="1"/>
  <c r="X43" i="1"/>
  <c r="Y43" i="1"/>
  <c r="Z43" i="1"/>
  <c r="AA43" i="1"/>
  <c r="C44" i="1"/>
  <c r="H44" i="1"/>
  <c r="T44" i="1"/>
  <c r="X44" i="1"/>
  <c r="Z44" i="1"/>
  <c r="AA44" i="1"/>
  <c r="C45" i="1"/>
  <c r="H45" i="1"/>
  <c r="M45" i="1"/>
  <c r="O45" i="1"/>
  <c r="R45" i="1"/>
  <c r="X45" i="1"/>
  <c r="Y45" i="1"/>
  <c r="Z45" i="1"/>
  <c r="AA45" i="1"/>
  <c r="C46" i="1"/>
  <c r="H46" i="1"/>
  <c r="O46" i="1"/>
  <c r="M46" i="1" s="1"/>
  <c r="R46" i="1"/>
  <c r="X46" i="1"/>
  <c r="Y46" i="1"/>
  <c r="Z46" i="1"/>
  <c r="AA46" i="1"/>
  <c r="C47" i="1"/>
  <c r="H47" i="1"/>
  <c r="O47" i="1"/>
  <c r="R47" i="1"/>
  <c r="X47" i="1"/>
  <c r="Z47" i="1"/>
  <c r="AA47" i="1"/>
  <c r="C48" i="1"/>
  <c r="H48" i="1"/>
  <c r="O48" i="1"/>
  <c r="R48" i="1"/>
  <c r="X48" i="1"/>
  <c r="Z48" i="1"/>
  <c r="AA48" i="1"/>
  <c r="C49" i="1"/>
  <c r="H49" i="1"/>
  <c r="N49" i="1"/>
  <c r="R49" i="1"/>
  <c r="C50" i="1"/>
  <c r="H50" i="1"/>
  <c r="Q50" i="1"/>
  <c r="R50" i="1"/>
  <c r="C51" i="1"/>
  <c r="H51" i="1"/>
  <c r="M51" i="1"/>
  <c r="R51" i="1"/>
  <c r="C52" i="1"/>
  <c r="H52" i="1"/>
  <c r="M52" i="1"/>
  <c r="N52" i="1"/>
  <c r="R52" i="1"/>
  <c r="D96" i="1"/>
  <c r="D95" i="1" s="1"/>
  <c r="D94" i="1"/>
  <c r="N74" i="1"/>
  <c r="M63" i="1"/>
  <c r="AD47" i="1"/>
  <c r="AC16" i="1"/>
  <c r="AB16" i="1" s="1"/>
  <c r="AD16" i="1"/>
  <c r="AE16" i="1"/>
  <c r="AF16" i="1"/>
  <c r="AC17" i="1"/>
  <c r="AD17" i="1"/>
  <c r="AE17" i="1"/>
  <c r="AF17" i="1"/>
  <c r="AC18" i="1"/>
  <c r="AB18" i="1" s="1"/>
  <c r="AD18" i="1"/>
  <c r="AE18" i="1"/>
  <c r="AF18" i="1"/>
  <c r="AC19" i="1"/>
  <c r="AD19" i="1"/>
  <c r="AE19" i="1"/>
  <c r="AF19" i="1"/>
  <c r="AC20" i="1"/>
  <c r="AB20" i="1" s="1"/>
  <c r="AD20" i="1"/>
  <c r="AE20" i="1"/>
  <c r="AF20" i="1"/>
  <c r="AC21" i="1"/>
  <c r="AD21" i="1"/>
  <c r="AE21" i="1"/>
  <c r="AF21" i="1"/>
  <c r="AC22" i="1"/>
  <c r="AB22" i="1" s="1"/>
  <c r="AD22" i="1"/>
  <c r="AE22" i="1"/>
  <c r="AF22" i="1"/>
  <c r="AD23" i="1"/>
  <c r="AE23" i="1"/>
  <c r="AF23" i="1"/>
  <c r="AC24" i="1"/>
  <c r="AD24" i="1"/>
  <c r="AE24" i="1"/>
  <c r="AF24" i="1"/>
  <c r="AC25" i="1"/>
  <c r="AD25" i="1"/>
  <c r="AE25" i="1"/>
  <c r="AF25" i="1"/>
  <c r="AC26" i="1"/>
  <c r="AD26" i="1"/>
  <c r="AE26" i="1"/>
  <c r="AF26" i="1"/>
  <c r="AC27" i="1"/>
  <c r="AD27" i="1"/>
  <c r="AE27" i="1"/>
  <c r="AF27" i="1"/>
  <c r="AC28" i="1"/>
  <c r="AD28" i="1"/>
  <c r="AE28" i="1"/>
  <c r="AF28" i="1"/>
  <c r="AC29" i="1"/>
  <c r="AD29" i="1"/>
  <c r="AE29" i="1"/>
  <c r="AF29" i="1"/>
  <c r="AC31" i="1"/>
  <c r="AD31" i="1"/>
  <c r="AE31" i="1"/>
  <c r="AF31" i="1"/>
  <c r="AD32" i="1"/>
  <c r="AE32" i="1"/>
  <c r="AF32" i="1"/>
  <c r="AD33" i="1"/>
  <c r="AE33" i="1"/>
  <c r="AB33" i="1" s="1"/>
  <c r="AF33" i="1"/>
  <c r="AC34" i="1"/>
  <c r="AD34" i="1"/>
  <c r="AE34" i="1"/>
  <c r="AF34" i="1"/>
  <c r="AC35" i="1"/>
  <c r="AD35" i="1"/>
  <c r="AE35" i="1"/>
  <c r="AF35" i="1"/>
  <c r="AC36" i="1"/>
  <c r="AD36" i="1"/>
  <c r="AE36" i="1"/>
  <c r="AF36" i="1"/>
  <c r="AE37" i="1"/>
  <c r="AF37" i="1"/>
  <c r="AD38" i="1"/>
  <c r="AE38" i="1"/>
  <c r="AF38" i="1"/>
  <c r="AC42" i="1"/>
  <c r="AD42" i="1"/>
  <c r="AE42" i="1"/>
  <c r="AF42" i="1"/>
  <c r="AC43" i="1"/>
  <c r="AE43" i="1"/>
  <c r="AF43" i="1"/>
  <c r="AC44" i="1"/>
  <c r="AE44" i="1"/>
  <c r="AF44" i="1"/>
  <c r="AC45" i="1"/>
  <c r="AE45" i="1"/>
  <c r="AF45" i="1"/>
  <c r="AC46" i="1"/>
  <c r="AE46" i="1"/>
  <c r="AF46" i="1"/>
  <c r="AC47" i="1"/>
  <c r="AE47" i="1"/>
  <c r="AF47" i="1"/>
  <c r="AC48" i="1"/>
  <c r="AE48" i="1"/>
  <c r="AF48" i="1"/>
  <c r="AD49" i="1"/>
  <c r="AE49" i="1"/>
  <c r="AF49" i="1"/>
  <c r="AC50" i="1"/>
  <c r="AD50" i="1"/>
  <c r="AE50" i="1"/>
  <c r="AF50" i="1"/>
  <c r="AC51" i="1"/>
  <c r="AD51" i="1"/>
  <c r="AE51" i="1"/>
  <c r="AF51" i="1"/>
  <c r="AC52" i="1"/>
  <c r="AD52" i="1"/>
  <c r="AE52" i="1"/>
  <c r="AF52" i="1"/>
  <c r="AC53" i="1"/>
  <c r="AD53" i="1"/>
  <c r="AE53" i="1"/>
  <c r="AF53" i="1"/>
  <c r="AC54" i="1"/>
  <c r="AD54" i="1"/>
  <c r="AE54" i="1"/>
  <c r="AF54" i="1"/>
  <c r="AC55" i="1"/>
  <c r="AD55" i="1"/>
  <c r="AE55" i="1"/>
  <c r="AF55" i="1"/>
  <c r="AC56" i="1"/>
  <c r="AD56" i="1"/>
  <c r="AE56" i="1"/>
  <c r="AF56" i="1"/>
  <c r="AC57" i="1"/>
  <c r="AD57" i="1"/>
  <c r="AE57" i="1"/>
  <c r="AF57" i="1"/>
  <c r="AC58" i="1"/>
  <c r="AD58" i="1"/>
  <c r="AE58" i="1"/>
  <c r="AF58" i="1"/>
  <c r="AC59" i="1"/>
  <c r="AD59" i="1"/>
  <c r="AE59" i="1"/>
  <c r="AF59" i="1"/>
  <c r="AC60" i="1"/>
  <c r="AD60" i="1"/>
  <c r="AE60" i="1"/>
  <c r="AF60" i="1"/>
  <c r="AC61" i="1"/>
  <c r="AD61" i="1"/>
  <c r="AE61" i="1"/>
  <c r="AF61" i="1"/>
  <c r="AC62" i="1"/>
  <c r="AD62" i="1"/>
  <c r="AE62" i="1"/>
  <c r="AF62" i="1"/>
  <c r="AC63" i="1"/>
  <c r="AD63" i="1"/>
  <c r="AE63" i="1"/>
  <c r="AF63" i="1"/>
  <c r="AC64" i="1"/>
  <c r="AD64" i="1"/>
  <c r="AE64" i="1"/>
  <c r="AF64" i="1"/>
  <c r="AC65" i="1"/>
  <c r="AD65" i="1"/>
  <c r="AE65" i="1"/>
  <c r="AF65" i="1"/>
  <c r="AC67" i="1"/>
  <c r="AD67" i="1"/>
  <c r="AE67" i="1"/>
  <c r="AF67" i="1"/>
  <c r="AD69" i="1"/>
  <c r="AE69" i="1"/>
  <c r="AF69" i="1"/>
  <c r="AC70" i="1"/>
  <c r="AD70" i="1"/>
  <c r="AE70" i="1"/>
  <c r="AF70" i="1"/>
  <c r="AD74" i="1"/>
  <c r="AE74" i="1"/>
  <c r="AF74" i="1"/>
  <c r="AC75" i="1"/>
  <c r="AD75" i="1"/>
  <c r="AE75" i="1"/>
  <c r="AF75" i="1"/>
  <c r="AC76" i="1"/>
  <c r="AD76" i="1"/>
  <c r="AE76" i="1"/>
  <c r="AF76" i="1"/>
  <c r="AC77" i="1"/>
  <c r="AD77" i="1"/>
  <c r="AE77" i="1"/>
  <c r="AF77" i="1"/>
  <c r="AC78" i="1"/>
  <c r="AD78" i="1"/>
  <c r="AE78" i="1"/>
  <c r="AF78" i="1"/>
  <c r="AC79" i="1"/>
  <c r="AD79" i="1"/>
  <c r="AE79" i="1"/>
  <c r="AF79" i="1"/>
  <c r="AC81" i="1"/>
  <c r="AD81" i="1"/>
  <c r="AE81" i="1"/>
  <c r="AF81" i="1"/>
  <c r="AC82" i="1"/>
  <c r="AD82" i="1"/>
  <c r="AE82" i="1"/>
  <c r="AF82" i="1"/>
  <c r="AC83" i="1"/>
  <c r="AD83" i="1"/>
  <c r="AE83" i="1"/>
  <c r="AF83" i="1"/>
  <c r="AC85" i="1"/>
  <c r="AD85" i="1"/>
  <c r="AE85" i="1"/>
  <c r="AF85" i="1"/>
  <c r="AC87" i="1"/>
  <c r="AD87" i="1"/>
  <c r="AE87" i="1"/>
  <c r="AF87" i="1"/>
  <c r="AC88" i="1"/>
  <c r="AD88" i="1"/>
  <c r="AE88" i="1"/>
  <c r="AF88" i="1"/>
  <c r="AC89" i="1"/>
  <c r="AD89" i="1"/>
  <c r="AE89" i="1"/>
  <c r="AF89" i="1"/>
  <c r="AC90" i="1"/>
  <c r="AD90" i="1"/>
  <c r="AE90" i="1"/>
  <c r="AF90" i="1"/>
  <c r="AC91" i="1"/>
  <c r="AD91" i="1"/>
  <c r="AE91" i="1"/>
  <c r="AF91" i="1"/>
  <c r="AC92" i="1"/>
  <c r="AD92" i="1"/>
  <c r="AE92" i="1"/>
  <c r="AF92" i="1"/>
  <c r="AC93" i="1"/>
  <c r="AD93" i="1"/>
  <c r="AE93" i="1"/>
  <c r="AF93" i="1"/>
  <c r="AC97" i="1"/>
  <c r="AD97" i="1"/>
  <c r="AE97" i="1"/>
  <c r="AF97" i="1"/>
  <c r="AC98" i="1"/>
  <c r="AD98" i="1"/>
  <c r="AE98" i="1"/>
  <c r="AF98" i="1"/>
  <c r="AC99" i="1"/>
  <c r="AD99" i="1"/>
  <c r="AE99" i="1"/>
  <c r="AF99" i="1"/>
  <c r="AC100" i="1"/>
  <c r="AD100" i="1"/>
  <c r="AE100" i="1"/>
  <c r="AF100" i="1"/>
  <c r="AC101" i="1"/>
  <c r="AD101" i="1"/>
  <c r="AE101" i="1"/>
  <c r="AF101" i="1"/>
  <c r="AC102" i="1"/>
  <c r="AD102" i="1"/>
  <c r="AE102" i="1"/>
  <c r="AF102" i="1"/>
  <c r="AC103" i="1"/>
  <c r="AD103" i="1"/>
  <c r="AB103" i="1" s="1"/>
  <c r="AE103" i="1"/>
  <c r="AF103" i="1"/>
  <c r="Y49" i="1"/>
  <c r="Z49" i="1"/>
  <c r="AA49" i="1"/>
  <c r="Y50" i="1"/>
  <c r="Z50" i="1"/>
  <c r="Y51" i="1"/>
  <c r="Z51" i="1"/>
  <c r="AA51" i="1"/>
  <c r="Y52" i="1"/>
  <c r="Z52" i="1"/>
  <c r="AA52" i="1"/>
  <c r="Y53" i="1"/>
  <c r="Z53" i="1"/>
  <c r="AA53" i="1"/>
  <c r="Z54" i="1"/>
  <c r="AA54" i="1"/>
  <c r="Y55" i="1"/>
  <c r="Z55" i="1"/>
  <c r="AA55" i="1"/>
  <c r="Y56" i="1"/>
  <c r="Z56" i="1"/>
  <c r="AA56" i="1"/>
  <c r="Y57" i="1"/>
  <c r="Z57" i="1"/>
  <c r="AA57" i="1"/>
  <c r="Y58" i="1"/>
  <c r="Z58" i="1"/>
  <c r="AA58" i="1"/>
  <c r="Y59" i="1"/>
  <c r="Z59" i="1"/>
  <c r="AA59" i="1"/>
  <c r="Y60" i="1"/>
  <c r="Z60" i="1"/>
  <c r="AA60" i="1"/>
  <c r="Y61" i="1"/>
  <c r="Z61" i="1"/>
  <c r="AA61" i="1"/>
  <c r="Y62" i="1"/>
  <c r="Z62" i="1"/>
  <c r="AA62" i="1"/>
  <c r="W62" i="1" s="1"/>
  <c r="Y63" i="1"/>
  <c r="Z63" i="1"/>
  <c r="AA63" i="1"/>
  <c r="Y64" i="1"/>
  <c r="Z64" i="1"/>
  <c r="AA64" i="1"/>
  <c r="Y65" i="1"/>
  <c r="Z65" i="1"/>
  <c r="AA65" i="1"/>
  <c r="Y67" i="1"/>
  <c r="Z67" i="1"/>
  <c r="AA67" i="1"/>
  <c r="Y69" i="1"/>
  <c r="Z69" i="1"/>
  <c r="AA69" i="1"/>
  <c r="Y70" i="1"/>
  <c r="Z70" i="1"/>
  <c r="AA70" i="1"/>
  <c r="Y74" i="1"/>
  <c r="Z74" i="1"/>
  <c r="AA74" i="1"/>
  <c r="Y75" i="1"/>
  <c r="Z75" i="1"/>
  <c r="AA75" i="1"/>
  <c r="Y76" i="1"/>
  <c r="Z76" i="1"/>
  <c r="AA76" i="1"/>
  <c r="Y77" i="1"/>
  <c r="Z77" i="1"/>
  <c r="AA77" i="1"/>
  <c r="Y78" i="1"/>
  <c r="Z78" i="1"/>
  <c r="AA78" i="1"/>
  <c r="Y79" i="1"/>
  <c r="Z79" i="1"/>
  <c r="AA79" i="1"/>
  <c r="Y81" i="1"/>
  <c r="Z81" i="1"/>
  <c r="AA81" i="1"/>
  <c r="Y82" i="1"/>
  <c r="Z82" i="1"/>
  <c r="AA82" i="1"/>
  <c r="Y83" i="1"/>
  <c r="Z83" i="1"/>
  <c r="AA83" i="1"/>
  <c r="Y85" i="1"/>
  <c r="Z85" i="1"/>
  <c r="AA85" i="1"/>
  <c r="Y87" i="1"/>
  <c r="Z87" i="1"/>
  <c r="AA87" i="1"/>
  <c r="Y88" i="1"/>
  <c r="Z88" i="1"/>
  <c r="AA88" i="1"/>
  <c r="Y89" i="1"/>
  <c r="Z89" i="1"/>
  <c r="AA89" i="1"/>
  <c r="Y90" i="1"/>
  <c r="Z90" i="1"/>
  <c r="AA90" i="1"/>
  <c r="Y91" i="1"/>
  <c r="Z91" i="1"/>
  <c r="AA91" i="1"/>
  <c r="Y92" i="1"/>
  <c r="Z92" i="1"/>
  <c r="AA92" i="1"/>
  <c r="Y93" i="1"/>
  <c r="Z93" i="1"/>
  <c r="AA93" i="1"/>
  <c r="Y97" i="1"/>
  <c r="Z97" i="1"/>
  <c r="AA97" i="1"/>
  <c r="Y98" i="1"/>
  <c r="Z98" i="1"/>
  <c r="AA98" i="1"/>
  <c r="Y99" i="1"/>
  <c r="Z99" i="1"/>
  <c r="AA99" i="1"/>
  <c r="Y100" i="1"/>
  <c r="Z100" i="1"/>
  <c r="AA100" i="1"/>
  <c r="Y101" i="1"/>
  <c r="Z101" i="1"/>
  <c r="AA101" i="1"/>
  <c r="Y102" i="1"/>
  <c r="Z102" i="1"/>
  <c r="AA102" i="1"/>
  <c r="Y103" i="1"/>
  <c r="Z103" i="1"/>
  <c r="AA103" i="1"/>
  <c r="X50" i="1"/>
  <c r="X51" i="1"/>
  <c r="X52" i="1"/>
  <c r="X53" i="1"/>
  <c r="X54" i="1"/>
  <c r="X55" i="1"/>
  <c r="X56" i="1"/>
  <c r="X57" i="1"/>
  <c r="X59" i="1"/>
  <c r="X60" i="1"/>
  <c r="X61" i="1"/>
  <c r="X62" i="1"/>
  <c r="X63" i="1"/>
  <c r="X64" i="1"/>
  <c r="X65" i="1"/>
  <c r="X67" i="1"/>
  <c r="X70" i="1"/>
  <c r="X75" i="1"/>
  <c r="X76" i="1"/>
  <c r="X77" i="1"/>
  <c r="X78" i="1"/>
  <c r="X79" i="1"/>
  <c r="X81" i="1"/>
  <c r="X82" i="1"/>
  <c r="X83" i="1"/>
  <c r="X85" i="1"/>
  <c r="X87" i="1"/>
  <c r="X88" i="1"/>
  <c r="X89" i="1"/>
  <c r="X90" i="1"/>
  <c r="X91" i="1"/>
  <c r="X93" i="1"/>
  <c r="X97" i="1"/>
  <c r="X98" i="1"/>
  <c r="X99" i="1"/>
  <c r="X100" i="1"/>
  <c r="X101" i="1"/>
  <c r="X102" i="1"/>
  <c r="X103" i="1"/>
  <c r="AC38" i="1"/>
  <c r="AC33" i="1"/>
  <c r="AC32" i="1"/>
  <c r="AB32" i="1" s="1"/>
  <c r="AB99" i="1" l="1"/>
  <c r="AB91" i="1"/>
  <c r="AB87" i="1"/>
  <c r="AB83" i="1"/>
  <c r="AB70" i="1"/>
  <c r="M48" i="1"/>
  <c r="Y48" i="1"/>
  <c r="W48" i="1" s="1"/>
  <c r="W46" i="1"/>
  <c r="T41" i="1"/>
  <c r="R44" i="1"/>
  <c r="W103" i="1"/>
  <c r="W101" i="1"/>
  <c r="W99" i="1"/>
  <c r="W97" i="1"/>
  <c r="W91" i="1"/>
  <c r="W89" i="1"/>
  <c r="W78" i="1"/>
  <c r="W76" i="1"/>
  <c r="W70" i="1"/>
  <c r="W63" i="1"/>
  <c r="W61" i="1"/>
  <c r="W52" i="1"/>
  <c r="AB79" i="1"/>
  <c r="AB36" i="1"/>
  <c r="AB35" i="1"/>
  <c r="AB34" i="1"/>
  <c r="AB31" i="1"/>
  <c r="AB29" i="1"/>
  <c r="AB28" i="1"/>
  <c r="AB27" i="1"/>
  <c r="AB26" i="1"/>
  <c r="AB25" i="1"/>
  <c r="AB24" i="1"/>
  <c r="AB21" i="1"/>
  <c r="AB19" i="1"/>
  <c r="AB17" i="1"/>
  <c r="M50" i="1"/>
  <c r="Q41" i="1"/>
  <c r="N41" i="1"/>
  <c r="AC49" i="1"/>
  <c r="X49" i="1"/>
  <c r="W49" i="1" s="1"/>
  <c r="M47" i="1"/>
  <c r="Y47" i="1"/>
  <c r="W47" i="1" s="1"/>
  <c r="W43" i="1"/>
  <c r="H30" i="1"/>
  <c r="Q14" i="1"/>
  <c r="Q13" i="1" s="1"/>
  <c r="O14" i="1"/>
  <c r="O13" i="1" s="1"/>
  <c r="H13" i="1"/>
  <c r="AD37" i="1"/>
  <c r="W102" i="1"/>
  <c r="W100" i="1"/>
  <c r="W98" i="1"/>
  <c r="W93" i="1"/>
  <c r="W90" i="1"/>
  <c r="W88" i="1"/>
  <c r="W82" i="1"/>
  <c r="W55" i="1"/>
  <c r="W53" i="1"/>
  <c r="AB47" i="1"/>
  <c r="AB42" i="1"/>
  <c r="W45" i="1"/>
  <c r="O44" i="1"/>
  <c r="Y44" i="1" s="1"/>
  <c r="W44" i="1" s="1"/>
  <c r="W42" i="1"/>
  <c r="Z41" i="1"/>
  <c r="R37" i="1"/>
  <c r="C37" i="1"/>
  <c r="Z15" i="1"/>
  <c r="V14" i="1"/>
  <c r="V13" i="1" s="1"/>
  <c r="P14" i="1"/>
  <c r="P13" i="1" s="1"/>
  <c r="J14" i="1"/>
  <c r="J13" i="1" s="1"/>
  <c r="G14" i="1"/>
  <c r="AA14" i="1" s="1"/>
  <c r="E14" i="1"/>
  <c r="AB46" i="1"/>
  <c r="Z14" i="1"/>
  <c r="F13" i="1"/>
  <c r="M44" i="1"/>
  <c r="O41" i="1"/>
  <c r="R41" i="1"/>
  <c r="H41" i="1"/>
  <c r="W35" i="1"/>
  <c r="W33" i="1"/>
  <c r="W31" i="1"/>
  <c r="R30" i="1"/>
  <c r="M30" i="1"/>
  <c r="W29" i="1"/>
  <c r="W27" i="1"/>
  <c r="W25" i="1"/>
  <c r="W23" i="1"/>
  <c r="W21" i="1"/>
  <c r="W19" i="1"/>
  <c r="W17" i="1"/>
  <c r="N15" i="1"/>
  <c r="G13" i="1"/>
  <c r="AA13" i="1" s="1"/>
  <c r="E13" i="1"/>
  <c r="Y13" i="1" s="1"/>
  <c r="Y14" i="1"/>
  <c r="H14" i="1"/>
  <c r="D14" i="1"/>
  <c r="AB38" i="1"/>
  <c r="AD46" i="1"/>
  <c r="AD43" i="1"/>
  <c r="AB43" i="1" s="1"/>
  <c r="M43" i="1"/>
  <c r="M41" i="1"/>
  <c r="M38" i="1"/>
  <c r="X38" i="1"/>
  <c r="W38" i="1" s="1"/>
  <c r="N37" i="1"/>
  <c r="W36" i="1"/>
  <c r="W34" i="1"/>
  <c r="M32" i="1"/>
  <c r="X32" i="1"/>
  <c r="W32" i="1" s="1"/>
  <c r="X30" i="1"/>
  <c r="W30" i="1" s="1"/>
  <c r="C30" i="1"/>
  <c r="W28" i="1"/>
  <c r="W26" i="1"/>
  <c r="W24" i="1"/>
  <c r="S15" i="1"/>
  <c r="R23" i="1"/>
  <c r="W22" i="1"/>
  <c r="W20" i="1"/>
  <c r="W18" i="1"/>
  <c r="W16" i="1"/>
  <c r="H15" i="1"/>
  <c r="C15" i="1"/>
  <c r="AD48" i="1"/>
  <c r="AB48" i="1" s="1"/>
  <c r="AC23" i="1"/>
  <c r="AB23" i="1" s="1"/>
  <c r="W51" i="1"/>
  <c r="AA50" i="1"/>
  <c r="W50" i="1" s="1"/>
  <c r="M49" i="1"/>
  <c r="AB75" i="1"/>
  <c r="AB93" i="1"/>
  <c r="AB89" i="1"/>
  <c r="AB81" i="1"/>
  <c r="W87" i="1"/>
  <c r="W85" i="1"/>
  <c r="W83" i="1"/>
  <c r="W81" i="1"/>
  <c r="W79" i="1"/>
  <c r="W77" i="1"/>
  <c r="W75" i="1"/>
  <c r="W67" i="1"/>
  <c r="W64" i="1"/>
  <c r="W60" i="1"/>
  <c r="W56" i="1"/>
  <c r="W65" i="1"/>
  <c r="W59" i="1"/>
  <c r="AB101" i="1"/>
  <c r="AB97" i="1"/>
  <c r="AB85" i="1"/>
  <c r="AB77" i="1"/>
  <c r="AB102" i="1"/>
  <c r="AB100" i="1"/>
  <c r="AB98" i="1"/>
  <c r="AB92" i="1"/>
  <c r="AB90" i="1"/>
  <c r="AB88" i="1"/>
  <c r="AB82" i="1"/>
  <c r="AB78" i="1"/>
  <c r="AB76" i="1"/>
  <c r="AB64" i="1"/>
  <c r="AB63" i="1"/>
  <c r="AB58" i="1"/>
  <c r="AB56" i="1"/>
  <c r="AB52" i="1"/>
  <c r="AB49" i="1"/>
  <c r="AB67" i="1"/>
  <c r="AB65" i="1"/>
  <c r="AB62" i="1"/>
  <c r="AB61" i="1"/>
  <c r="AB59" i="1"/>
  <c r="AB57" i="1"/>
  <c r="AB55" i="1"/>
  <c r="AB54" i="1"/>
  <c r="AB53" i="1"/>
  <c r="AB51" i="1"/>
  <c r="AB50" i="1"/>
  <c r="AB60" i="1"/>
  <c r="W57" i="1"/>
  <c r="AD45" i="1"/>
  <c r="AB45" i="1" s="1"/>
  <c r="AD44" i="1" l="1"/>
  <c r="AB44" i="1" s="1"/>
  <c r="Z13" i="1"/>
  <c r="AA41" i="1"/>
  <c r="S14" i="1"/>
  <c r="R15" i="1"/>
  <c r="M37" i="1"/>
  <c r="X37" i="1"/>
  <c r="W37" i="1" s="1"/>
  <c r="C14" i="1"/>
  <c r="D13" i="1"/>
  <c r="M15" i="1"/>
  <c r="N14" i="1"/>
  <c r="X15" i="1"/>
  <c r="W15" i="1" s="1"/>
  <c r="AC37" i="1"/>
  <c r="AB37" i="1" s="1"/>
  <c r="T73" i="1"/>
  <c r="S73" i="1"/>
  <c r="V80" i="1"/>
  <c r="V73" i="1" s="1"/>
  <c r="U80" i="1"/>
  <c r="R80" i="1" s="1"/>
  <c r="U86" i="1"/>
  <c r="T86" i="1"/>
  <c r="T84" i="1" s="1"/>
  <c r="S86" i="1"/>
  <c r="O73" i="1"/>
  <c r="O80" i="1"/>
  <c r="P80" i="1"/>
  <c r="Q80" i="1"/>
  <c r="N80" i="1"/>
  <c r="N73" i="1" s="1"/>
  <c r="S74" i="1"/>
  <c r="R74" i="1" s="1"/>
  <c r="M74" i="1"/>
  <c r="I74" i="1"/>
  <c r="V96" i="1"/>
  <c r="V95" i="1" s="1"/>
  <c r="V94" i="1" s="1"/>
  <c r="U96" i="1"/>
  <c r="T96" i="1"/>
  <c r="T95" i="1" s="1"/>
  <c r="T94" i="1" s="1"/>
  <c r="S96" i="1"/>
  <c r="U95" i="1"/>
  <c r="U94" i="1" s="1"/>
  <c r="Q86" i="1"/>
  <c r="Q84" i="1" s="1"/>
  <c r="P86" i="1"/>
  <c r="O86" i="1"/>
  <c r="O84" i="1" s="1"/>
  <c r="N86" i="1"/>
  <c r="L86" i="1"/>
  <c r="AF86" i="1" s="1"/>
  <c r="K86" i="1"/>
  <c r="AE86" i="1" s="1"/>
  <c r="J86" i="1"/>
  <c r="AD86" i="1" s="1"/>
  <c r="I86" i="1"/>
  <c r="V84" i="1"/>
  <c r="U84" i="1"/>
  <c r="P84" i="1"/>
  <c r="G68" i="1"/>
  <c r="F68" i="1"/>
  <c r="E68" i="1"/>
  <c r="V68" i="1"/>
  <c r="U68" i="1"/>
  <c r="T68" i="1"/>
  <c r="S68" i="1"/>
  <c r="R68" i="1"/>
  <c r="Q68" i="1"/>
  <c r="P68" i="1"/>
  <c r="O68" i="1"/>
  <c r="N68" i="1"/>
  <c r="M68" i="1" s="1"/>
  <c r="J68" i="1"/>
  <c r="AD68" i="1" s="1"/>
  <c r="K68" i="1"/>
  <c r="AE68" i="1" s="1"/>
  <c r="L68" i="1"/>
  <c r="AF68" i="1" s="1"/>
  <c r="V66" i="1"/>
  <c r="V40" i="1" s="1"/>
  <c r="V39" i="1" s="1"/>
  <c r="U66" i="1"/>
  <c r="U40" i="1" s="1"/>
  <c r="U39" i="1" s="1"/>
  <c r="T66" i="1"/>
  <c r="T40" i="1" s="1"/>
  <c r="T39" i="1" s="1"/>
  <c r="S66" i="1"/>
  <c r="Q66" i="1"/>
  <c r="Q40" i="1" s="1"/>
  <c r="Q39" i="1" s="1"/>
  <c r="P66" i="1"/>
  <c r="P40" i="1" s="1"/>
  <c r="P39" i="1" s="1"/>
  <c r="O66" i="1"/>
  <c r="O40" i="1" s="1"/>
  <c r="N66" i="1"/>
  <c r="N40" i="1" s="1"/>
  <c r="N39" i="1" s="1"/>
  <c r="R103" i="1"/>
  <c r="R102" i="1"/>
  <c r="R101" i="1"/>
  <c r="R100" i="1"/>
  <c r="R99" i="1"/>
  <c r="R98" i="1"/>
  <c r="R97" i="1"/>
  <c r="R93" i="1"/>
  <c r="R92" i="1"/>
  <c r="R91" i="1"/>
  <c r="R90" i="1"/>
  <c r="R89" i="1"/>
  <c r="R88" i="1"/>
  <c r="R87" i="1"/>
  <c r="R85" i="1"/>
  <c r="R83" i="1"/>
  <c r="R82" i="1"/>
  <c r="R81" i="1"/>
  <c r="R79" i="1"/>
  <c r="R78" i="1"/>
  <c r="R77" i="1"/>
  <c r="R76" i="1"/>
  <c r="R75" i="1"/>
  <c r="R70" i="1"/>
  <c r="R69" i="1"/>
  <c r="R67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M103" i="1"/>
  <c r="M102" i="1"/>
  <c r="M101" i="1"/>
  <c r="M100" i="1"/>
  <c r="M99" i="1"/>
  <c r="M98" i="1"/>
  <c r="M97" i="1"/>
  <c r="M93" i="1"/>
  <c r="M92" i="1"/>
  <c r="M91" i="1"/>
  <c r="M90" i="1"/>
  <c r="M89" i="1"/>
  <c r="M88" i="1"/>
  <c r="M87" i="1"/>
  <c r="M85" i="1"/>
  <c r="M83" i="1"/>
  <c r="M82" i="1"/>
  <c r="M81" i="1"/>
  <c r="M79" i="1"/>
  <c r="M78" i="1"/>
  <c r="M77" i="1"/>
  <c r="M76" i="1"/>
  <c r="M75" i="1"/>
  <c r="M70" i="1"/>
  <c r="M69" i="1"/>
  <c r="M67" i="1"/>
  <c r="M65" i="1"/>
  <c r="M64" i="1"/>
  <c r="M62" i="1"/>
  <c r="M61" i="1"/>
  <c r="M60" i="1"/>
  <c r="M59" i="1"/>
  <c r="M58" i="1"/>
  <c r="M57" i="1"/>
  <c r="M56" i="1"/>
  <c r="M55" i="1"/>
  <c r="M54" i="1"/>
  <c r="M53" i="1"/>
  <c r="H103" i="1"/>
  <c r="H102" i="1"/>
  <c r="H101" i="1"/>
  <c r="H100" i="1"/>
  <c r="H99" i="1"/>
  <c r="H98" i="1"/>
  <c r="H97" i="1"/>
  <c r="H93" i="1"/>
  <c r="H92" i="1"/>
  <c r="H91" i="1"/>
  <c r="H90" i="1"/>
  <c r="H89" i="1"/>
  <c r="H88" i="1"/>
  <c r="H87" i="1"/>
  <c r="H85" i="1"/>
  <c r="H83" i="1"/>
  <c r="H82" i="1"/>
  <c r="H81" i="1"/>
  <c r="H80" i="1"/>
  <c r="H79" i="1"/>
  <c r="H78" i="1"/>
  <c r="H77" i="1"/>
  <c r="H76" i="1"/>
  <c r="H75" i="1"/>
  <c r="H70" i="1"/>
  <c r="H67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C53" i="1"/>
  <c r="C55" i="1"/>
  <c r="C56" i="1"/>
  <c r="C57" i="1"/>
  <c r="C59" i="1"/>
  <c r="C60" i="1"/>
  <c r="C61" i="1"/>
  <c r="C62" i="1"/>
  <c r="C63" i="1"/>
  <c r="C64" i="1"/>
  <c r="C65" i="1"/>
  <c r="C67" i="1"/>
  <c r="C70" i="1"/>
  <c r="C75" i="1"/>
  <c r="C76" i="1"/>
  <c r="C77" i="1"/>
  <c r="C78" i="1"/>
  <c r="C79" i="1"/>
  <c r="C80" i="1"/>
  <c r="C81" i="1"/>
  <c r="C82" i="1"/>
  <c r="C83" i="1"/>
  <c r="C85" i="1"/>
  <c r="C87" i="1"/>
  <c r="C88" i="1"/>
  <c r="C89" i="1"/>
  <c r="C90" i="1"/>
  <c r="C91" i="1"/>
  <c r="C93" i="1"/>
  <c r="C97" i="1"/>
  <c r="C98" i="1"/>
  <c r="C99" i="1"/>
  <c r="C100" i="1"/>
  <c r="C101" i="1"/>
  <c r="C102" i="1"/>
  <c r="C103" i="1"/>
  <c r="L96" i="1"/>
  <c r="K96" i="1"/>
  <c r="J96" i="1"/>
  <c r="I96" i="1"/>
  <c r="Q96" i="1"/>
  <c r="Q95" i="1" s="1"/>
  <c r="Q94" i="1" s="1"/>
  <c r="P96" i="1"/>
  <c r="P95" i="1" s="1"/>
  <c r="P94" i="1" s="1"/>
  <c r="O96" i="1"/>
  <c r="O95" i="1" s="1"/>
  <c r="O94" i="1" s="1"/>
  <c r="N96" i="1"/>
  <c r="N95" i="1"/>
  <c r="N94" i="1" s="1"/>
  <c r="G96" i="1"/>
  <c r="F96" i="1"/>
  <c r="E96" i="1"/>
  <c r="R66" i="1" l="1"/>
  <c r="S40" i="1"/>
  <c r="R86" i="1"/>
  <c r="O39" i="1"/>
  <c r="M40" i="1"/>
  <c r="C13" i="1"/>
  <c r="M14" i="1"/>
  <c r="N13" i="1"/>
  <c r="M13" i="1" s="1"/>
  <c r="X14" i="1"/>
  <c r="W14" i="1" s="1"/>
  <c r="S13" i="1"/>
  <c r="R13" i="1" s="1"/>
  <c r="R14" i="1"/>
  <c r="X96" i="1"/>
  <c r="F95" i="1"/>
  <c r="Z96" i="1"/>
  <c r="H96" i="1"/>
  <c r="AC96" i="1"/>
  <c r="K95" i="1"/>
  <c r="AE96" i="1"/>
  <c r="Z68" i="1"/>
  <c r="H86" i="1"/>
  <c r="AC86" i="1"/>
  <c r="AB86" i="1" s="1"/>
  <c r="M80" i="1"/>
  <c r="AC80" i="1"/>
  <c r="X80" i="1"/>
  <c r="P73" i="1"/>
  <c r="M73" i="1" s="1"/>
  <c r="AE80" i="1"/>
  <c r="Z80" i="1"/>
  <c r="U73" i="1"/>
  <c r="U72" i="1" s="1"/>
  <c r="U71" i="1" s="1"/>
  <c r="Y96" i="1"/>
  <c r="G95" i="1"/>
  <c r="AA96" i="1"/>
  <c r="M96" i="1"/>
  <c r="I95" i="1"/>
  <c r="J95" i="1"/>
  <c r="AD96" i="1"/>
  <c r="L95" i="1"/>
  <c r="AF96" i="1"/>
  <c r="Y68" i="1"/>
  <c r="AA68" i="1"/>
  <c r="R84" i="1"/>
  <c r="H74" i="1"/>
  <c r="AC74" i="1"/>
  <c r="AB74" i="1" s="1"/>
  <c r="Q73" i="1"/>
  <c r="Q72" i="1" s="1"/>
  <c r="AF80" i="1"/>
  <c r="AA80" i="1"/>
  <c r="AD80" i="1"/>
  <c r="Y80" i="1"/>
  <c r="M66" i="1"/>
  <c r="M94" i="1"/>
  <c r="M95" i="1"/>
  <c r="U104" i="1"/>
  <c r="C96" i="1"/>
  <c r="R96" i="1"/>
  <c r="M86" i="1"/>
  <c r="N84" i="1"/>
  <c r="T72" i="1"/>
  <c r="T71" i="1" s="1"/>
  <c r="V72" i="1"/>
  <c r="V71" i="1" s="1"/>
  <c r="O72" i="1"/>
  <c r="O71" i="1" s="1"/>
  <c r="Q71" i="1"/>
  <c r="P72" i="1"/>
  <c r="P71" i="1" s="1"/>
  <c r="P104" i="1" s="1"/>
  <c r="S95" i="1"/>
  <c r="R95" i="1" s="1"/>
  <c r="M84" i="1"/>
  <c r="E95" i="1"/>
  <c r="K84" i="1"/>
  <c r="AE84" i="1" s="1"/>
  <c r="I84" i="1"/>
  <c r="L84" i="1"/>
  <c r="AF84" i="1" s="1"/>
  <c r="J84" i="1"/>
  <c r="AD84" i="1" s="1"/>
  <c r="L73" i="1"/>
  <c r="AF73" i="1" s="1"/>
  <c r="K73" i="1"/>
  <c r="J73" i="1"/>
  <c r="AD73" i="1" s="1"/>
  <c r="I73" i="1"/>
  <c r="AC73" i="1" s="1"/>
  <c r="R40" i="1" l="1"/>
  <c r="S39" i="1"/>
  <c r="R39" i="1" s="1"/>
  <c r="AE73" i="1"/>
  <c r="O104" i="1"/>
  <c r="W80" i="1"/>
  <c r="X13" i="1"/>
  <c r="W13" i="1" s="1"/>
  <c r="M39" i="1"/>
  <c r="L94" i="1"/>
  <c r="AF94" i="1" s="1"/>
  <c r="AF95" i="1"/>
  <c r="J94" i="1"/>
  <c r="AD94" i="1" s="1"/>
  <c r="AD95" i="1"/>
  <c r="G94" i="1"/>
  <c r="AA94" i="1" s="1"/>
  <c r="AA95" i="1"/>
  <c r="AB96" i="1"/>
  <c r="W96" i="1"/>
  <c r="AB73" i="1"/>
  <c r="AC84" i="1"/>
  <c r="AB84" i="1" s="1"/>
  <c r="E94" i="1"/>
  <c r="Y95" i="1"/>
  <c r="H95" i="1"/>
  <c r="R73" i="1"/>
  <c r="I94" i="1"/>
  <c r="AC95" i="1"/>
  <c r="AB95" i="1" s="1"/>
  <c r="AB80" i="1"/>
  <c r="K94" i="1"/>
  <c r="AE94" i="1" s="1"/>
  <c r="AE95" i="1"/>
  <c r="F94" i="1"/>
  <c r="Z94" i="1" s="1"/>
  <c r="Z95" i="1"/>
  <c r="X95" i="1"/>
  <c r="T104" i="1"/>
  <c r="V104" i="1"/>
  <c r="C95" i="1"/>
  <c r="N72" i="1"/>
  <c r="M72" i="1" s="1"/>
  <c r="S72" i="1"/>
  <c r="L72" i="1"/>
  <c r="H73" i="1"/>
  <c r="J72" i="1"/>
  <c r="S94" i="1"/>
  <c r="R94" i="1" s="1"/>
  <c r="K72" i="1"/>
  <c r="H84" i="1"/>
  <c r="I72" i="1"/>
  <c r="D92" i="1"/>
  <c r="E86" i="1"/>
  <c r="Y86" i="1" s="1"/>
  <c r="F86" i="1"/>
  <c r="Z86" i="1" s="1"/>
  <c r="G86" i="1"/>
  <c r="AA86" i="1" s="1"/>
  <c r="D86" i="1"/>
  <c r="E84" i="1"/>
  <c r="Y84" i="1" s="1"/>
  <c r="F84" i="1"/>
  <c r="Z84" i="1" s="1"/>
  <c r="G84" i="1"/>
  <c r="AA84" i="1" s="1"/>
  <c r="E73" i="1"/>
  <c r="F73" i="1"/>
  <c r="G73" i="1"/>
  <c r="D74" i="1"/>
  <c r="D73" i="1" s="1"/>
  <c r="I69" i="1"/>
  <c r="AC69" i="1" s="1"/>
  <c r="AB69" i="1" s="1"/>
  <c r="D69" i="1"/>
  <c r="X69" i="1" s="1"/>
  <c r="W69" i="1" s="1"/>
  <c r="L66" i="1"/>
  <c r="K66" i="1"/>
  <c r="J66" i="1"/>
  <c r="I66" i="1"/>
  <c r="I40" i="1" s="1"/>
  <c r="AF41" i="1"/>
  <c r="AD41" i="1"/>
  <c r="G66" i="1"/>
  <c r="F66" i="1"/>
  <c r="E66" i="1"/>
  <c r="Y66" i="1" s="1"/>
  <c r="D66" i="1"/>
  <c r="X66" i="1" s="1"/>
  <c r="D58" i="1"/>
  <c r="E54" i="1"/>
  <c r="AF30" i="1"/>
  <c r="AE30" i="1"/>
  <c r="AD30" i="1"/>
  <c r="AF15" i="1"/>
  <c r="AE15" i="1"/>
  <c r="X58" i="1" l="1"/>
  <c r="W58" i="1" s="1"/>
  <c r="D41" i="1"/>
  <c r="AA66" i="1"/>
  <c r="G40" i="1"/>
  <c r="AD66" i="1"/>
  <c r="J40" i="1"/>
  <c r="J39" i="1" s="1"/>
  <c r="AF66" i="1"/>
  <c r="L40" i="1"/>
  <c r="L39" i="1" s="1"/>
  <c r="Y54" i="1"/>
  <c r="W54" i="1" s="1"/>
  <c r="E41" i="1"/>
  <c r="Z66" i="1"/>
  <c r="W66" i="1" s="1"/>
  <c r="F40" i="1"/>
  <c r="H40" i="1"/>
  <c r="I39" i="1"/>
  <c r="AE66" i="1"/>
  <c r="K40" i="1"/>
  <c r="K39" i="1" s="1"/>
  <c r="X86" i="1"/>
  <c r="D84" i="1"/>
  <c r="X84" i="1" s="1"/>
  <c r="Y94" i="1"/>
  <c r="AF13" i="1"/>
  <c r="AF14" i="1"/>
  <c r="AD15" i="1"/>
  <c r="G72" i="1"/>
  <c r="AA73" i="1"/>
  <c r="E72" i="1"/>
  <c r="Y73" i="1"/>
  <c r="H72" i="1"/>
  <c r="AC72" i="1"/>
  <c r="K71" i="1"/>
  <c r="AE71" i="1" s="1"/>
  <c r="AE72" i="1"/>
  <c r="J71" i="1"/>
  <c r="AD71" i="1" s="1"/>
  <c r="AD72" i="1"/>
  <c r="L71" i="1"/>
  <c r="AF71" i="1" s="1"/>
  <c r="AF72" i="1"/>
  <c r="X94" i="1"/>
  <c r="W94" i="1" s="1"/>
  <c r="C94" i="1"/>
  <c r="AC15" i="1"/>
  <c r="AB15" i="1" s="1"/>
  <c r="AC30" i="1"/>
  <c r="AB30" i="1" s="1"/>
  <c r="AC41" i="1"/>
  <c r="AB41" i="1" s="1"/>
  <c r="AE41" i="1"/>
  <c r="H66" i="1"/>
  <c r="AC66" i="1"/>
  <c r="C74" i="1"/>
  <c r="X74" i="1"/>
  <c r="W74" i="1" s="1"/>
  <c r="F72" i="1"/>
  <c r="Z73" i="1"/>
  <c r="W84" i="1"/>
  <c r="W86" i="1"/>
  <c r="C92" i="1"/>
  <c r="X92" i="1"/>
  <c r="W92" i="1" s="1"/>
  <c r="W95" i="1"/>
  <c r="AC94" i="1"/>
  <c r="AB94" i="1" s="1"/>
  <c r="H94" i="1"/>
  <c r="Q104" i="1"/>
  <c r="C54" i="1"/>
  <c r="D68" i="1"/>
  <c r="C69" i="1"/>
  <c r="C58" i="1"/>
  <c r="C66" i="1"/>
  <c r="I68" i="1"/>
  <c r="H69" i="1"/>
  <c r="X73" i="1"/>
  <c r="C84" i="1"/>
  <c r="C86" i="1"/>
  <c r="S104" i="1"/>
  <c r="N71" i="1"/>
  <c r="R72" i="1"/>
  <c r="S71" i="1"/>
  <c r="R71" i="1" s="1"/>
  <c r="R104" i="1" s="1"/>
  <c r="I71" i="1"/>
  <c r="AC71" i="1" s="1"/>
  <c r="AB71" i="1" s="1"/>
  <c r="AC40" i="1"/>
  <c r="AC14" i="1"/>
  <c r="D72" i="1" l="1"/>
  <c r="E40" i="1"/>
  <c r="Y41" i="1"/>
  <c r="G39" i="1"/>
  <c r="AA39" i="1" s="1"/>
  <c r="AA40" i="1"/>
  <c r="D40" i="1"/>
  <c r="X41" i="1"/>
  <c r="C41" i="1"/>
  <c r="AB66" i="1"/>
  <c r="H39" i="1"/>
  <c r="F39" i="1"/>
  <c r="Z39" i="1" s="1"/>
  <c r="Z40" i="1"/>
  <c r="AF40" i="1"/>
  <c r="C68" i="1"/>
  <c r="X68" i="1"/>
  <c r="W68" i="1" s="1"/>
  <c r="AB72" i="1"/>
  <c r="AE14" i="1"/>
  <c r="AD40" i="1"/>
  <c r="W73" i="1"/>
  <c r="H68" i="1"/>
  <c r="AC68" i="1"/>
  <c r="AB68" i="1" s="1"/>
  <c r="F71" i="1"/>
  <c r="Z71" i="1" s="1"/>
  <c r="Z72" i="1"/>
  <c r="AE39" i="1"/>
  <c r="AE40" i="1"/>
  <c r="E71" i="1"/>
  <c r="Y72" i="1"/>
  <c r="G71" i="1"/>
  <c r="AA71" i="1" s="1"/>
  <c r="AA72" i="1"/>
  <c r="AD13" i="1"/>
  <c r="AD14" i="1"/>
  <c r="AB14" i="1" s="1"/>
  <c r="H71" i="1"/>
  <c r="M71" i="1"/>
  <c r="M104" i="1" s="1"/>
  <c r="N104" i="1"/>
  <c r="X72" i="1"/>
  <c r="W72" i="1" s="1"/>
  <c r="C73" i="1"/>
  <c r="W41" i="1" l="1"/>
  <c r="Y71" i="1"/>
  <c r="AB40" i="1"/>
  <c r="D39" i="1"/>
  <c r="X40" i="1"/>
  <c r="C40" i="1"/>
  <c r="E39" i="1"/>
  <c r="Y39" i="1" s="1"/>
  <c r="Y40" i="1"/>
  <c r="AC39" i="1"/>
  <c r="F104" i="1"/>
  <c r="Z104" i="1" s="1"/>
  <c r="G104" i="1"/>
  <c r="AA104" i="1" s="1"/>
  <c r="J104" i="1"/>
  <c r="AD104" i="1" s="1"/>
  <c r="AD39" i="1"/>
  <c r="H104" i="1"/>
  <c r="AC13" i="1"/>
  <c r="K104" i="1"/>
  <c r="AE104" i="1" s="1"/>
  <c r="AE13" i="1"/>
  <c r="L104" i="1"/>
  <c r="AF104" i="1" s="1"/>
  <c r="AF39" i="1"/>
  <c r="I104" i="1"/>
  <c r="AC104" i="1" s="1"/>
  <c r="C72" i="1"/>
  <c r="D71" i="1"/>
  <c r="X71" i="1" s="1"/>
  <c r="AB13" i="1" l="1"/>
  <c r="W39" i="1"/>
  <c r="W71" i="1"/>
  <c r="W40" i="1"/>
  <c r="X39" i="1"/>
  <c r="C39" i="1"/>
  <c r="E104" i="1"/>
  <c r="AB39" i="1"/>
  <c r="AB104" i="1"/>
  <c r="Y104" i="1"/>
  <c r="C71" i="1"/>
  <c r="D104" i="1"/>
  <c r="X104" i="1" s="1"/>
  <c r="W104" i="1" s="1"/>
  <c r="C104" i="1" l="1"/>
</calcChain>
</file>

<file path=xl/sharedStrings.xml><?xml version="1.0" encoding="utf-8"?>
<sst xmlns="http://schemas.openxmlformats.org/spreadsheetml/2006/main" count="225" uniqueCount="165">
  <si>
    <t>№ п/п</t>
  </si>
  <si>
    <t>Наименование подпрограммы, мероприятия (с указанием порядкового номера)</t>
  </si>
  <si>
    <t xml:space="preserve">Финансирование по годам реализации, тыс. руб. </t>
  </si>
  <si>
    <t>Всего</t>
  </si>
  <si>
    <t>Фактическое финансиро-вание. (всего, в т.ч. по источникам)</t>
  </si>
  <si>
    <t>Комплексный отчет о выполнении муниципальной программы (подпрограммы)</t>
  </si>
  <si>
    <t>(название муниципальной программы (подпрограммы))</t>
  </si>
  <si>
    <t>Средства бюджета Воскресенского муниципального района</t>
  </si>
  <si>
    <t>Плановый объем финансирования  (всего, в т.ч. по источникам)</t>
  </si>
  <si>
    <t>Средства бюджета Московской области</t>
  </si>
  <si>
    <t>Средства федерального бюджета</t>
  </si>
  <si>
    <t>Внебюджетные источники</t>
  </si>
  <si>
    <t>2015 год</t>
  </si>
  <si>
    <t>2016 год</t>
  </si>
  <si>
    <t>Подпрограмма 1 "Развитие дошкольного образования"</t>
  </si>
  <si>
    <t xml:space="preserve">Задача 1 Отношение численности детей в возрасте от 3 до 7 лет, получающих дошкольное образование в текущем году, к сумме численности детей в возрасте от 3 до 7 лет, получающих дошкольное образование в текущем году, и численности детей в возрасте от 3 до 7 лет, находящихся в очереди на получение в текущем году дошкольного образования (на конец года)  </t>
  </si>
  <si>
    <t>Основное мероприятие Развитие дошкольного образования (ликвидация очередности в дошкольные образовательные организации и развитие инфраструктуры дошкольного образования)</t>
  </si>
  <si>
    <t xml:space="preserve">Строительство здания дошкольного образовательного учреждения мощностью 140 мест в п.Белоозерский, ул.Юбилейная </t>
  </si>
  <si>
    <t>Техническое обследование и разработка технического заключения о техническом состоянии здания детского сада на 250 мест, расположенного по адресу: г. Воскресенск, ул. Рабочая</t>
  </si>
  <si>
    <t>Модернизация региональных систем дошкольного образования - за счет остатка субсидии из федерального бюджета 2014 года</t>
  </si>
  <si>
    <t>Проектирование и строительство объектов дошкольного образования в соответствии с государственной программой Московской области "Образование Подмосковья" на 2014-2018 годы" - всего, в том числе:</t>
  </si>
  <si>
    <t>проектирование и строительство объектов дошкольного образования в соответствии с государственной программой Московской области "Образование Подмосковья" на 2014-2018 годы" - за счет остатка субсидии из областного бюджета 2014 года</t>
  </si>
  <si>
    <t>Проверка достоверности определения сметной стоимости по объекту: "Детский сад на 250 мест по адресу: Московская область, г.Воскресенск, ул. Рабочая"</t>
  </si>
  <si>
    <t>Строительно-монтажные работы,обеспечивающие безопасные условия работы объекта и не вошедшие в первоначальную сметную документацию на ПИР и строительство здания дошкольного образовательного учреждения, г.Воскресенск,ул.Рабочая</t>
  </si>
  <si>
    <t>Выполнение работ по установке оборудования бассейна, отделке бассейна и лестничных клеток</t>
  </si>
  <si>
    <t>Выполнение работ по монтажу слаботочных систем, электроснабжения и индивидуального теплового пункта</t>
  </si>
  <si>
    <t>Выполнение работ по монтажу инженерных систем и сантехнического оборудования</t>
  </si>
  <si>
    <t>Выполнение работ по демонтажу утеплителя и утепление выступающих частей плит перекрытия за периметр</t>
  </si>
  <si>
    <t xml:space="preserve">Строительно-монтажные работы, обеспечивающие возможность аварийной эвакуации </t>
  </si>
  <si>
    <t>Услуги охраны объекта «Детский сад на 250 мест», расположенному по адресу: Московская область, г.Воскресенск, ул.Рабочая</t>
  </si>
  <si>
    <t>Обеспечение государственных гарантий реализации прав граждан  на получение общедоступного и бесплатного дошкольного образования</t>
  </si>
  <si>
    <t>Обеспечение муниципального задания на оказание муниципальных услуг                                       (выполнение работ)</t>
  </si>
  <si>
    <t>Оказание услуг по присмотру и уходу за детьми в муниципальных дошкольных образовательных организациях для установленной льготной категории граждан</t>
  </si>
  <si>
    <t xml:space="preserve">Оказание услуг по присмотру и уходу за детьми в муниципальных дошкольных образовательных организациях за счет средств родительской платы  </t>
  </si>
  <si>
    <t>Укрепление материально-технической базы детских дошкольных учреждений</t>
  </si>
  <si>
    <t>Основное мероприятие  Внедрение информационно-коммуникационных технологий в систему дошкольного образования</t>
  </si>
  <si>
    <t>Обеспечение детских дошкольных учреждений,  находящихся в ведении муниципальных образований Московской области, доступом в сеть Интернет</t>
  </si>
  <si>
    <t>Проектирование и строительство дошкольного  образовательного учреждения г. Воскресенск, ул. Рабочая</t>
  </si>
  <si>
    <t>1.2.</t>
  </si>
  <si>
    <t>Основное мероприятие Развитие сети дошкольных образовательных организаций и внедрение новых финансово-экономических механизмов, обеспечивающих равный доступ населения к услугам дошкольного образования</t>
  </si>
  <si>
    <t>1.</t>
  </si>
  <si>
    <t>1.1.</t>
  </si>
  <si>
    <t>1.1.1.</t>
  </si>
  <si>
    <t>1.1.2.</t>
  </si>
  <si>
    <t>1.1.3.</t>
  </si>
  <si>
    <t>1.1.4.</t>
  </si>
  <si>
    <t>1.1.5.</t>
  </si>
  <si>
    <t>1.1.6.</t>
  </si>
  <si>
    <t>1.1.7.</t>
  </si>
  <si>
    <t>1.1.7.1.</t>
  </si>
  <si>
    <t>1.1.7.2.</t>
  </si>
  <si>
    <t>1.1.7.3.</t>
  </si>
  <si>
    <t>1.1.7.4.</t>
  </si>
  <si>
    <t>1.1.7.5.</t>
  </si>
  <si>
    <t>1.1.8.</t>
  </si>
  <si>
    <t>1.2.1.</t>
  </si>
  <si>
    <t>1.2.2.</t>
  </si>
  <si>
    <t>1.2.3.</t>
  </si>
  <si>
    <t>1.2.4.</t>
  </si>
  <si>
    <t>2.</t>
  </si>
  <si>
    <t>1.1.9.</t>
  </si>
  <si>
    <t>1.1.10.</t>
  </si>
  <si>
    <t>1.1.11.</t>
  </si>
  <si>
    <t>1.1.12.</t>
  </si>
  <si>
    <t>1.1.13.</t>
  </si>
  <si>
    <t>1.1.14.</t>
  </si>
  <si>
    <t>Задача 1
Доля обучающихся по федеральным государственным образовательным стандартам в общей численности обучающихся по программам общего образования</t>
  </si>
  <si>
    <t>Подпрограмма 2 "Развитие общего образования"</t>
  </si>
  <si>
    <t>Основное мероприятие Реализация механизмов, обеспечивающих равный доступ к качественному общему образованию</t>
  </si>
  <si>
    <t>Реализация мер социальной поддержки и социального обеспечения детей-сирот и детей, оставшихся без попечения родителей, а также лиц из их числа в муниципальных и частных организациях в Московской области для детей-сирот и детей, оставшихся без попечения родителей</t>
  </si>
  <si>
    <t>Выплата вознаграждения за выполнение функций классного руководителя педагогическим работникам муниципальных образовательных организаций в Московской области</t>
  </si>
  <si>
    <t>1.1.3.1.</t>
  </si>
  <si>
    <t xml:space="preserve">Оплата труда педагогических работников, включая расходы на выплату ежемесячной компенсации педагогических работников в целях содействия их обеспечению книгоиздательской продукцией и периодическими изданиями </t>
  </si>
  <si>
    <t>1.1.3.2.</t>
  </si>
  <si>
    <t>Оплата труда работников административно-управленческого, учебно-вспомогательного и обслуживающего персонала</t>
  </si>
  <si>
    <t>1.1.3.3.</t>
  </si>
  <si>
    <t>Приобретение учебников и учебных пособий, средств обучения, игр, игрушек</t>
  </si>
  <si>
    <t>1.1.3.4.</t>
  </si>
  <si>
    <t xml:space="preserve">Оплата услуг по неограниченному широкополосному круглосуточному доступу к информационно-телекоммуникационной сети "интернет" </t>
  </si>
  <si>
    <t>Оказание услуг по присмотру и уходу за детьми в муниципальных общеобразовательных организациях для установленной льготной категории граждан</t>
  </si>
  <si>
    <t xml:space="preserve">Оказание услуг по присмотру и уходу за детьми в муниципальных общеобразовательных организациях за счет средств родительской платы  </t>
  </si>
  <si>
    <t>Обеспечение муниципального задания на оказание муниципальных услуг (выполнение работ)</t>
  </si>
  <si>
    <t>Обеспечение деятельности школ-интернатов</t>
  </si>
  <si>
    <t>Частичная компенсация стоимости питания отдельным категориям обучающихся в муниципальных общеобразовательных учреждениях в Московской области и в негосударственных общеобразовательных учреждениях в Московской области, прошедших государственную аккредитацию</t>
  </si>
  <si>
    <t>Оплата расходов, связанных с компенсацией проезда к месту учебы и обратно отдельным категориям обучающихся по очной форме обучения  муниципальных общеобразовательных организаций в Московской области</t>
  </si>
  <si>
    <t>Обеспечение подвоза учащихся к месту обучения в муниципальные общеобразовательные организации в Московской области, расположенные в сельской местности</t>
  </si>
  <si>
    <t>Финансирование транспортного обеспечения между населенными пунктами для перевозки обучающихся детей в общеобразовательные учреждения</t>
  </si>
  <si>
    <t>Укрепление материально-технической базы общеобразовательных организаций</t>
  </si>
  <si>
    <t>Закупка оборудования для общеобразовательных организаций муниципальных образований Московской области – победителей областного конкурса на присвоение статуса Региональной инновационной площадки Московской области (МОУ "Лицей №22", МБОУ - лицей "Воскресенская кадетская школа")</t>
  </si>
  <si>
    <t>1.1.15.</t>
  </si>
  <si>
    <t>Укрепление материально-технической базы общеобразовательных организаций, команды которых заняли 1-5 места на соревнованиях "Веселые старты" среди команд общеобразовательных организаций Московской области на призы Губернатора Московской области (МОУ "Гимназия № 1")</t>
  </si>
  <si>
    <t>1.1.16.</t>
  </si>
  <si>
    <t>Реконструкция, в том числе с элементами реставрации здания МОУ "Вечерняя (сменная) общеобразовательная школа № 8"</t>
  </si>
  <si>
    <t>1.1.17.</t>
  </si>
  <si>
    <t>Обеспечение переданных государственных полномочий в сфере образования и организации деятельности комиссий по делам несовершеннолетних и защите их прав</t>
  </si>
  <si>
    <t>1.1.18.</t>
  </si>
  <si>
    <t>Приобретение автобусов для доставки обучающихся в общеобразовательные организации  в Московской области, расположенные в сельских населенных пунктах, за счет средств бюджета Московской области</t>
  </si>
  <si>
    <t>1.1.19</t>
  </si>
  <si>
    <t>Приобретение  автобуса для  МОУ "Средняя общеобразовательная школа № 9"</t>
  </si>
  <si>
    <t>1.1.20</t>
  </si>
  <si>
    <t>Расходование гранта муниципальными общеобразовательными организациями с высоким уровнем достижений работы педагогического коллектива по образованию и воспитанию</t>
  </si>
  <si>
    <t>Основное мероприятие  Внедрение информационно-коммуникационных технологий в систему общего и среднего образования</t>
  </si>
  <si>
    <t>Обеспечение общеобразовательных организаций, находящихся в ведении муниципальных образований Московской области, доступом в сеть Интернет</t>
  </si>
  <si>
    <t>Задача 2 Увеличение доли обучающихся в муниципальных общеобразовательных учреждениях, прошедших профилактические осмотры с целью раннего выявления лиц, допускающих немедицинское потребление наркотических средств от количества обучающихся с 13 лет, в общеобразовательных организациях, подлежащих профосмотрам</t>
  </si>
  <si>
    <t>2.1.</t>
  </si>
  <si>
    <t>Основное мероприятие Увеличение доли обучающихся в муниципальных общеобразовательных учреждениях, прошедших профилактические осмотры с целью раннего выявления лиц, допускающих немедицинское потребление наркотических средств от количества обучающихся с 13 лет, в общеобразовательных организациях, подлежащих профосмотрам</t>
  </si>
  <si>
    <t>2.1.1.</t>
  </si>
  <si>
    <t>Участие в обеспечении организации и создание условий по прохождению профилактических медицинских осмотров с целью раннего выявления лиц, допускающих немедицинское потребление наркотических средств обучающихся с 13 лет, в общеобразовательных организациях</t>
  </si>
  <si>
    <t>Выплата грантов Губернатора Московской области лучшим общеобразовательным организациям в Московской области (МОУ "Лицей №22", МОУ "Средняя общеобразовательная школа №26", МОУ "Лицей №23", МАОУ "СОШ "Гармония")</t>
  </si>
  <si>
    <t>Обеспечение государственных гарантий реализации прав граждан на получение общедоступного и бесплатного дошкольного, начального общего, основного общего, среднего общего образования, также дополнительного образования в муниципальных общеобразовательных организациях в Московской области, включая расходы на оплату труда, приобретение учебников и учебных пособий, средств обучения, игр, игрушек</t>
  </si>
  <si>
    <t>Основное мероприятие                               Формирование системы непрерывного вариативного дополнительного образования детей, направленной на развитие человеческого потенциала региона</t>
  </si>
  <si>
    <t>Обеспечение деятельности учреждений дополнительного образования детей,  подведомственных МУ "Управление образования администрации Воскресенского муниципального района Московской области"</t>
  </si>
  <si>
    <t>1.1.1.1</t>
  </si>
  <si>
    <t>МУ ДО "Фантазия"</t>
  </si>
  <si>
    <t>1.1.1.2</t>
  </si>
  <si>
    <t>МУДО "Центр внешкольной работы "ДОСУГ"</t>
  </si>
  <si>
    <t>Обеспечение деятельности учреждений дополнительного образования детей, подведомственных МУ "Управление культуры администрации Воскресенского муниципального района Московской области"</t>
  </si>
  <si>
    <t>Обеспечение деятельности учреждений дополнительного образования детей, подведомственных МУ "Комитет по физической культуре, спорту, туризму и работе с молодёжью администрации Воскресенского муниципального района Московской области"</t>
  </si>
  <si>
    <t>"Заявочный взнос для участия МУДО СДЮСШОР "Химик" в соревнованиях Открытое первенство Москвы в сезоне 2016/2017 годов"</t>
  </si>
  <si>
    <t>Софинансирование расходов на повышение заработной платы работникам муниципальных учреждений Московской области в сферах образования, культуры, физической культуры и спорта</t>
  </si>
  <si>
    <t>1.1.5.1.</t>
  </si>
  <si>
    <t>Софинансирование расходов на повышение заработной платы работникам муниципальных учреждений Московской области в сфере МУ "Управление образования администрации Воскресенского муниципального района Московской области"</t>
  </si>
  <si>
    <t>1.1.5.2.</t>
  </si>
  <si>
    <t>Софинансирование расходов на повышение заработной платы работникам муниципальных учреждений Московской области в сфере МУ "Управление культуры администрации Воскресенского муниципального района Московской области"</t>
  </si>
  <si>
    <t>1.1.5.3.</t>
  </si>
  <si>
    <t>Софинансирование расходов на повышение заработной платы работникам муниципальных учреждений Московской области в сфере МУ "Комитет по физической культуре, спорту, туризму и работе с молодёжью администрации Воскресенского муниципального района Московской области"</t>
  </si>
  <si>
    <t>Основное мероприятие                                                        Развитие инфраструктуры, кадрового потенциала, интеграции организаций дополнительного образования, культуры, физической культуры и спорта, обеспечивающих равную доступность и повышение охвата детей услугами дополнительного образования</t>
  </si>
  <si>
    <t xml:space="preserve">Укрепление материально-технической базы учреждений, осуществляющих образовательную деятельность по дополнительным общеобразовательным программам, подведомственных МУ "Управление образования администрации Воскресенского муниципального района Московской области"   </t>
  </si>
  <si>
    <t>Укрепление  материально-технической базы учреждений дополнительного образования путем проведения ремонтов и приобретение основных средств в учреждениях, подведомственных МУ "Управление культуры администрации Воскресенского муниципального района Московской области"</t>
  </si>
  <si>
    <t>1.2.2.1</t>
  </si>
  <si>
    <t>Укрепление материально-технической базы учреждений дополнительного образования путем проведения ремонтов в учреждениях, подведомственных МУ "Управление культуры администрации Воскресенского муниципального района Московской области"</t>
  </si>
  <si>
    <t>1.2.2.2</t>
  </si>
  <si>
    <t>Укрепление материально-технической базы учреждений дополнительного образования путем проведения ремонтов и приобретение основных средств в учреждениях, подведомственных МУ "Управление культуры администрации Воскресенского муниципального района Московской области"</t>
  </si>
  <si>
    <t>Укрепление материально-технической базы учреждений дополнительного образования путем проведения ремонтов в учреждениях, подведомственных МУ "Комитет по физической культуре, спорту, туризму и работе с молодёжью администрации Воскресенского муниципального района Московской области"</t>
  </si>
  <si>
    <t>Приобретение основных средств, спортивного оборудования, снаряжения  и инвентаря для нужд  учреждений дополнительного образования, подведомственных МУ "Комитет по физической культуре, спорту, туризму и работе с молодёжью администрации Воскресенского муниципального района Московской области"</t>
  </si>
  <si>
    <t>Задача 2                                                  Увеличение численности детей, привлекаемых к участию в творческих мероприятиях</t>
  </si>
  <si>
    <t>Основное мероприятие                                                   Модернизация системы воспитательной и психолого-социальной работы в системе образования, направленная на: воспитание российской гражданской идентичности, уважения к этнической принадлежности, ответственного отношения к образованию, труду, окружающим людям и природе, формирование ценностей коммуникативной компетенции, здорового и безопасного образа жизни, традиционной семьи, эстетической культуры личности</t>
  </si>
  <si>
    <t>Строительство детской школы искусств "Элегия"</t>
  </si>
  <si>
    <t xml:space="preserve">Задача 1                                          Увеличение численности детей в возрасте от 5 до 18 лет, обучающихся по дополнительным образовательным программам                   </t>
  </si>
  <si>
    <t xml:space="preserve"> Подпрограмма 3 "Дополнительное образование и воспитание"</t>
  </si>
  <si>
    <t xml:space="preserve">Задача 1                                                                                    Повышение качества и эффективности муниципальных услуг в системе образования Воскресенского муниципального района Московской области </t>
  </si>
  <si>
    <t xml:space="preserve">Основное мероприятие                                                         Повышение качества и эффективности муниципальных услуг в системе образования Воскресенского муниципального района Московской области </t>
  </si>
  <si>
    <t>Финансовое обеспечение деятельности МКУ Воскресенского муниципального района "Централизованная бухгалтерия отрасли "Образование"</t>
  </si>
  <si>
    <t xml:space="preserve">Выплата компенсации родительской платы  за присмотр и уход за детьми, осваивающими образовательные программы дошкольного образования в организациях Московской области, осуществляющих образовательную деятельность </t>
  </si>
  <si>
    <t>Обеспечение деятельности логопедических центров</t>
  </si>
  <si>
    <t>Обеспечение деятельности научно-методических центров</t>
  </si>
  <si>
    <t>Укрепление материально-технической базы "Централизованных бухгалтерий, научно-методических и логопедических центров"</t>
  </si>
  <si>
    <t>Проведение мероприятий в сфере образования (праздники, конкурсы, олимпиады)</t>
  </si>
  <si>
    <t xml:space="preserve">Укрепление материально-технической базы МКУ Воскресенского муниципального района "Централизованная бухгалтерия отрасли "Образование" </t>
  </si>
  <si>
    <t>Подпрограмма 4 "Создание условий для реализации муниципальной программы"</t>
  </si>
  <si>
    <t>Всего фактического финансирование</t>
  </si>
  <si>
    <t>Всего плановый объем</t>
  </si>
  <si>
    <t>Всего фактическое финансирование</t>
  </si>
  <si>
    <t>Закупка оборудования для дошкольных образовательных организаций  – победителей областного конкурса на присвоение статуса Региональной инновационной площадки Московской области (МДОУ детский сад общеразвивающего вида № 26 "Василек", МАДОУ Центр развития ребенка - детский сад  № 40 "Журавлик")</t>
  </si>
  <si>
    <t>Фактическое финансирование (всего, в т.ч. по источникам)</t>
  </si>
  <si>
    <t xml:space="preserve">Итого по муниципальной программе </t>
  </si>
  <si>
    <t>1.2.5.</t>
  </si>
  <si>
    <t>1.2.6.</t>
  </si>
  <si>
    <t>1.3.</t>
  </si>
  <si>
    <t>1.3.1.</t>
  </si>
  <si>
    <t xml:space="preserve">     Муниципальный заказчик         Муниципальное учреждение "Упраление образования администрации Воскресенского муниципального района Московской области"</t>
  </si>
  <si>
    <t>Муниципальная программа "Развитие системы образования и воспитания в Воскресенском муниципальном районе на 2015-2019 годы"</t>
  </si>
  <si>
    <t>Заместитель начальника МУ "Управление образования"                                                И.В. Подоленчук</t>
  </si>
  <si>
    <t>Заклякова И.И.</t>
  </si>
  <si>
    <t>442-73-48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</si>
</sst>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р_._-;\-* #,##0.00_р_._-;_-* &quot;-&quot;??_р_._-;_-@_-"/>
    <numFmt numFmtId="164" formatCode="#,##0.0"/>
    <numFmt numFmtId="166" formatCode="_-* #,##0_р_._-;\-* #,##0_р_._-;_-* &quot;-&quot;??_р_._-;_-@_-"/>
  </numFmts>
  <fonts count="24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CC00CC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2"/>
      <name val="Times New Roman"/>
      <family val="2"/>
      <charset val="204"/>
    </font>
    <font>
      <sz val="12"/>
      <color rgb="FFFF0000"/>
      <name val="Times New Roman"/>
      <family val="2"/>
      <charset val="204"/>
    </font>
    <font>
      <sz val="12"/>
      <color rgb="FF0000FF"/>
      <name val="Times New Roman"/>
      <family val="2"/>
      <charset val="204"/>
    </font>
    <font>
      <b/>
      <u/>
      <sz val="10"/>
      <color theme="1"/>
      <name val="Times New Roman"/>
      <family val="1"/>
      <charset val="204"/>
    </font>
    <font>
      <b/>
      <u/>
      <sz val="10"/>
      <color indexed="8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8"/>
      <color indexed="8"/>
      <name val="Arial"/>
      <family val="2"/>
      <charset val="204"/>
    </font>
    <font>
      <sz val="10"/>
      <color indexed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43" fontId="23" fillId="0" borderId="0" applyFont="0" applyFill="0" applyBorder="0" applyAlignment="0" applyProtection="0"/>
  </cellStyleXfs>
  <cellXfs count="119">
    <xf numFmtId="0" fontId="0" fillId="0" borderId="0" xfId="0"/>
    <xf numFmtId="164" fontId="3" fillId="2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vertical="center" wrapText="1"/>
    </xf>
    <xf numFmtId="0" fontId="1" fillId="2" borderId="0" xfId="0" applyFont="1" applyFill="1"/>
    <xf numFmtId="0" fontId="1" fillId="2" borderId="0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/>
    <xf numFmtId="0" fontId="5" fillId="2" borderId="1" xfId="0" applyFont="1" applyFill="1" applyBorder="1" applyAlignment="1">
      <alignment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/>
    <xf numFmtId="0" fontId="2" fillId="2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vertical="center" wrapText="1"/>
    </xf>
    <xf numFmtId="14" fontId="1" fillId="2" borderId="4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top" wrapText="1"/>
    </xf>
    <xf numFmtId="164" fontId="5" fillId="2" borderId="0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164" fontId="7" fillId="2" borderId="0" xfId="0" applyNumberFormat="1" applyFont="1" applyFill="1" applyBorder="1" applyAlignment="1">
      <alignment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vertical="top" wrapText="1"/>
    </xf>
    <xf numFmtId="164" fontId="2" fillId="2" borderId="1" xfId="0" applyNumberFormat="1" applyFont="1" applyFill="1" applyBorder="1" applyAlignment="1">
      <alignment vertical="center" wrapText="1"/>
    </xf>
    <xf numFmtId="164" fontId="3" fillId="2" borderId="1" xfId="0" applyNumberFormat="1" applyFont="1" applyFill="1" applyBorder="1" applyAlignment="1">
      <alignment vertical="top" wrapText="1"/>
    </xf>
    <xf numFmtId="164" fontId="3" fillId="2" borderId="1" xfId="0" applyNumberFormat="1" applyFont="1" applyFill="1" applyBorder="1" applyAlignment="1">
      <alignment horizontal="left" vertical="top" wrapText="1"/>
    </xf>
    <xf numFmtId="164" fontId="3" fillId="2" borderId="1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 wrapText="1"/>
    </xf>
    <xf numFmtId="164" fontId="1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vertical="top" wrapText="1"/>
    </xf>
    <xf numFmtId="164" fontId="7" fillId="2" borderId="1" xfId="0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vertical="top" wrapText="1"/>
    </xf>
    <xf numFmtId="164" fontId="1" fillId="2" borderId="1" xfId="0" applyNumberFormat="1" applyFont="1" applyFill="1" applyBorder="1" applyAlignment="1">
      <alignment vertical="center"/>
    </xf>
    <xf numFmtId="164" fontId="11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164" fontId="3" fillId="2" borderId="1" xfId="0" applyNumberFormat="1" applyFont="1" applyFill="1" applyBorder="1" applyAlignment="1">
      <alignment horizontal="left" vertical="center" wrapText="1"/>
    </xf>
    <xf numFmtId="164" fontId="8" fillId="2" borderId="3" xfId="0" applyNumberFormat="1" applyFont="1" applyFill="1" applyBorder="1" applyAlignment="1">
      <alignment vertical="top" wrapText="1"/>
    </xf>
    <xf numFmtId="164" fontId="1" fillId="2" borderId="1" xfId="0" applyNumberFormat="1" applyFont="1" applyFill="1" applyBorder="1"/>
    <xf numFmtId="0" fontId="2" fillId="2" borderId="2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vertical="top" wrapText="1"/>
    </xf>
    <xf numFmtId="0" fontId="7" fillId="2" borderId="1" xfId="0" applyFont="1" applyFill="1" applyBorder="1"/>
    <xf numFmtId="0" fontId="7" fillId="2" borderId="1" xfId="0" applyFont="1" applyFill="1" applyBorder="1" applyAlignment="1">
      <alignment wrapText="1"/>
    </xf>
    <xf numFmtId="164" fontId="7" fillId="2" borderId="1" xfId="0" applyNumberFormat="1" applyFont="1" applyFill="1" applyBorder="1" applyAlignment="1">
      <alignment horizontal="center" vertical="center"/>
    </xf>
    <xf numFmtId="164" fontId="7" fillId="2" borderId="1" xfId="0" applyNumberFormat="1" applyFont="1" applyFill="1" applyBorder="1"/>
    <xf numFmtId="0" fontId="5" fillId="2" borderId="1" xfId="0" applyFont="1" applyFill="1" applyBorder="1"/>
    <xf numFmtId="164" fontId="5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vertical="center"/>
    </xf>
    <xf numFmtId="0" fontId="1" fillId="2" borderId="1" xfId="0" applyFont="1" applyFill="1" applyBorder="1"/>
    <xf numFmtId="0" fontId="2" fillId="2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1" fillId="2" borderId="0" xfId="0" applyFont="1" applyFill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" fontId="12" fillId="0" borderId="9" xfId="0" applyNumberFormat="1" applyFont="1" applyFill="1" applyBorder="1" applyAlignment="1" applyProtection="1">
      <alignment horizontal="right" vertical="top" wrapText="1"/>
      <protection locked="0"/>
    </xf>
    <xf numFmtId="164" fontId="13" fillId="3" borderId="1" xfId="0" applyNumberFormat="1" applyFont="1" applyFill="1" applyBorder="1" applyAlignment="1">
      <alignment horizontal="right" vertical="center" wrapText="1"/>
    </xf>
    <xf numFmtId="164" fontId="14" fillId="3" borderId="1" xfId="0" applyNumberFormat="1" applyFont="1" applyFill="1" applyBorder="1" applyAlignment="1">
      <alignment horizontal="right" vertical="center" wrapText="1"/>
    </xf>
    <xf numFmtId="164" fontId="15" fillId="0" borderId="1" xfId="0" applyNumberFormat="1" applyFont="1" applyFill="1" applyBorder="1" applyAlignment="1">
      <alignment horizontal="right" vertical="center" wrapText="1"/>
    </xf>
    <xf numFmtId="0" fontId="16" fillId="2" borderId="1" xfId="0" applyFont="1" applyFill="1" applyBorder="1" applyAlignment="1">
      <alignment vertical="center" wrapText="1"/>
    </xf>
    <xf numFmtId="164" fontId="17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vertical="top" wrapText="1"/>
    </xf>
    <xf numFmtId="0" fontId="7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" fontId="19" fillId="0" borderId="9" xfId="0" applyNumberFormat="1" applyFont="1" applyFill="1" applyBorder="1" applyAlignment="1" applyProtection="1">
      <alignment horizontal="right" vertical="top" wrapText="1"/>
      <protection locked="0"/>
    </xf>
    <xf numFmtId="4" fontId="2" fillId="0" borderId="9" xfId="0" applyNumberFormat="1" applyFont="1" applyFill="1" applyBorder="1" applyAlignment="1" applyProtection="1">
      <alignment horizontal="right" vertical="top" wrapText="1"/>
      <protection locked="0"/>
    </xf>
    <xf numFmtId="164" fontId="3" fillId="0" borderId="1" xfId="0" applyNumberFormat="1" applyFont="1" applyBorder="1" applyAlignment="1">
      <alignment horizontal="right" vertical="center" wrapText="1"/>
    </xf>
    <xf numFmtId="164" fontId="3" fillId="3" borderId="1" xfId="0" applyNumberFormat="1" applyFont="1" applyFill="1" applyBorder="1" applyAlignment="1">
      <alignment horizontal="right" vertical="center" wrapText="1"/>
    </xf>
    <xf numFmtId="164" fontId="20" fillId="3" borderId="1" xfId="0" applyNumberFormat="1" applyFont="1" applyFill="1" applyBorder="1" applyAlignment="1">
      <alignment horizontal="right" vertical="center" wrapText="1"/>
    </xf>
    <xf numFmtId="164" fontId="21" fillId="3" borderId="1" xfId="0" applyNumberFormat="1" applyFont="1" applyFill="1" applyBorder="1" applyAlignment="1">
      <alignment horizontal="right" vertical="center" wrapText="1"/>
    </xf>
    <xf numFmtId="164" fontId="9" fillId="0" borderId="1" xfId="0" applyNumberFormat="1" applyFont="1" applyFill="1" applyBorder="1" applyAlignment="1">
      <alignment horizontal="right" vertical="center" wrapText="1"/>
    </xf>
    <xf numFmtId="0" fontId="1" fillId="2" borderId="0" xfId="0" applyFont="1" applyFill="1" applyAlignment="1"/>
    <xf numFmtId="164" fontId="15" fillId="3" borderId="1" xfId="0" applyNumberFormat="1" applyFont="1" applyFill="1" applyBorder="1" applyAlignment="1">
      <alignment horizontal="right" vertical="center" wrapText="1"/>
    </xf>
    <xf numFmtId="164" fontId="15" fillId="2" borderId="1" xfId="0" applyNumberFormat="1" applyFont="1" applyFill="1" applyBorder="1" applyAlignment="1">
      <alignment horizontal="right" vertical="center" wrapText="1"/>
    </xf>
    <xf numFmtId="164" fontId="13" fillId="0" borderId="1" xfId="0" applyNumberFormat="1" applyFont="1" applyFill="1" applyBorder="1" applyAlignment="1">
      <alignment horizontal="right" vertical="center" wrapText="1"/>
    </xf>
    <xf numFmtId="0" fontId="18" fillId="2" borderId="1" xfId="0" applyFont="1" applyFill="1" applyBorder="1" applyAlignment="1">
      <alignment horizontal="center" vertical="center" wrapText="1"/>
    </xf>
    <xf numFmtId="164" fontId="17" fillId="2" borderId="1" xfId="0" applyNumberFormat="1" applyFont="1" applyFill="1" applyBorder="1" applyAlignment="1">
      <alignment vertical="top" wrapText="1"/>
    </xf>
    <xf numFmtId="0" fontId="7" fillId="2" borderId="0" xfId="0" applyFont="1" applyFill="1" applyAlignment="1">
      <alignment horizontal="center" vertical="center"/>
    </xf>
    <xf numFmtId="164" fontId="5" fillId="2" borderId="1" xfId="0" applyNumberFormat="1" applyFont="1" applyFill="1" applyBorder="1" applyAlignment="1">
      <alignment vertical="center" wrapText="1"/>
    </xf>
    <xf numFmtId="164" fontId="7" fillId="2" borderId="1" xfId="0" applyNumberFormat="1" applyFont="1" applyFill="1" applyBorder="1" applyAlignment="1">
      <alignment vertical="center" wrapText="1"/>
    </xf>
    <xf numFmtId="164" fontId="7" fillId="2" borderId="0" xfId="0" applyNumberFormat="1" applyFont="1" applyFill="1"/>
    <xf numFmtId="164" fontId="1" fillId="2" borderId="0" xfId="0" applyNumberFormat="1" applyFont="1" applyFill="1"/>
    <xf numFmtId="164" fontId="7" fillId="2" borderId="0" xfId="0" applyNumberFormat="1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164" fontId="7" fillId="2" borderId="0" xfId="0" applyNumberFormat="1" applyFont="1" applyFill="1" applyBorder="1" applyAlignment="1">
      <alignment horizontal="center" vertical="center"/>
    </xf>
    <xf numFmtId="164" fontId="1" fillId="2" borderId="0" xfId="0" applyNumberFormat="1" applyFont="1" applyFill="1" applyBorder="1" applyAlignment="1">
      <alignment horizontal="center" vertical="center"/>
    </xf>
    <xf numFmtId="164" fontId="16" fillId="2" borderId="1" xfId="0" applyNumberFormat="1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vertical="center" wrapText="1"/>
    </xf>
    <xf numFmtId="0" fontId="16" fillId="2" borderId="0" xfId="0" applyFont="1" applyFill="1"/>
    <xf numFmtId="164" fontId="22" fillId="2" borderId="1" xfId="0" applyNumberFormat="1" applyFont="1" applyFill="1" applyBorder="1" applyAlignment="1">
      <alignment horizontal="center" vertical="center" wrapText="1"/>
    </xf>
    <xf numFmtId="164" fontId="16" fillId="2" borderId="0" xfId="0" applyNumberFormat="1" applyFont="1" applyFill="1" applyBorder="1" applyAlignment="1">
      <alignment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vertical="center"/>
    </xf>
    <xf numFmtId="0" fontId="8" fillId="2" borderId="3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6" fontId="7" fillId="4" borderId="0" xfId="1" applyNumberFormat="1" applyFont="1" applyFill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A0E4FC"/>
      <color rgb="FFFFCC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11"/>
  <sheetViews>
    <sheetView tabSelected="1" view="pageBreakPreview" zoomScale="85" zoomScaleNormal="85" zoomScaleSheetLayoutView="85" workbookViewId="0">
      <pane xSplit="2" ySplit="12" topLeftCell="R100" activePane="bottomRight" state="frozen"/>
      <selection pane="topRight" activeCell="C1" sqref="C1"/>
      <selection pane="bottomLeft" activeCell="A12" sqref="A12"/>
      <selection pane="bottomRight" activeCell="AB104" sqref="AB104"/>
    </sheetView>
  </sheetViews>
  <sheetFormatPr defaultColWidth="9.09765625" defaultRowHeight="12.75" x14ac:dyDescent="0.25"/>
  <cols>
    <col min="1" max="1" width="7.296875" style="4" customWidth="1"/>
    <col min="2" max="2" width="34.69921875" style="4" customWidth="1"/>
    <col min="3" max="3" width="10.19921875" style="12" customWidth="1"/>
    <col min="4" max="4" width="9" style="4" customWidth="1"/>
    <col min="5" max="5" width="9.796875" style="4" customWidth="1"/>
    <col min="6" max="6" width="9.09765625" style="4" customWidth="1"/>
    <col min="7" max="7" width="7.19921875" style="4" customWidth="1"/>
    <col min="8" max="8" width="10.09765625" style="95" customWidth="1"/>
    <col min="9" max="9" width="11.09765625" style="96" customWidth="1"/>
    <col min="10" max="10" width="9.796875" style="4" customWidth="1"/>
    <col min="11" max="11" width="8" style="4" customWidth="1"/>
    <col min="12" max="12" width="10.296875" style="4" customWidth="1"/>
    <col min="13" max="13" width="11.5" style="12" customWidth="1"/>
    <col min="14" max="14" width="10.59765625" style="4" customWidth="1"/>
    <col min="15" max="16" width="10.3984375" style="4" customWidth="1"/>
    <col min="17" max="17" width="10.09765625" style="4" customWidth="1"/>
    <col min="18" max="18" width="11.09765625" style="12" customWidth="1"/>
    <col min="19" max="19" width="11.796875" style="4" customWidth="1"/>
    <col min="20" max="20" width="10.296875" style="4" customWidth="1"/>
    <col min="21" max="21" width="8.19921875" style="4" customWidth="1"/>
    <col min="22" max="22" width="13.09765625" style="4" customWidth="1"/>
    <col min="23" max="23" width="12.09765625" style="12" customWidth="1"/>
    <col min="24" max="24" width="15.09765625" style="4" customWidth="1"/>
    <col min="25" max="25" width="12.8984375" style="4" customWidth="1"/>
    <col min="26" max="27" width="10.296875" style="4" customWidth="1"/>
    <col min="28" max="28" width="13.69921875" style="12" customWidth="1"/>
    <col min="29" max="29" width="15.09765625" style="4" customWidth="1"/>
    <col min="30" max="30" width="13" style="4" customWidth="1"/>
    <col min="31" max="31" width="10.296875" style="4" customWidth="1"/>
    <col min="32" max="35" width="11.8984375" style="4" customWidth="1"/>
    <col min="36" max="16384" width="9.09765625" style="4"/>
  </cols>
  <sheetData>
    <row r="1" spans="1:35" ht="17.350000000000001" customHeight="1" x14ac:dyDescent="0.25">
      <c r="A1" s="114" t="s">
        <v>5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66"/>
      <c r="AH1" s="66"/>
      <c r="AI1" s="66"/>
    </row>
    <row r="2" spans="1:35" x14ac:dyDescent="0.25">
      <c r="A2" s="66"/>
    </row>
    <row r="3" spans="1:35" ht="17.350000000000001" customHeight="1" x14ac:dyDescent="0.25">
      <c r="A3" s="116" t="s">
        <v>161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66"/>
      <c r="AH3" s="66"/>
      <c r="AI3" s="66"/>
    </row>
    <row r="4" spans="1:35" x14ac:dyDescent="0.25">
      <c r="A4" s="116" t="s">
        <v>6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66"/>
      <c r="AH4" s="66"/>
      <c r="AI4" s="66"/>
    </row>
    <row r="5" spans="1:35" x14ac:dyDescent="0.25">
      <c r="A5" s="86"/>
      <c r="B5" s="66"/>
      <c r="C5" s="92"/>
      <c r="D5" s="66"/>
      <c r="E5" s="66"/>
      <c r="F5" s="66"/>
      <c r="G5" s="66"/>
      <c r="H5" s="97"/>
      <c r="I5" s="98"/>
      <c r="J5" s="66"/>
      <c r="K5" s="66"/>
      <c r="L5" s="66"/>
      <c r="M5" s="92"/>
      <c r="N5" s="66"/>
      <c r="O5" s="66"/>
      <c r="P5" s="66"/>
      <c r="Q5" s="66"/>
      <c r="R5" s="92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</row>
    <row r="6" spans="1:35" x14ac:dyDescent="0.25">
      <c r="A6" s="115" t="s">
        <v>160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67"/>
      <c r="AH6" s="67"/>
      <c r="AI6" s="67"/>
    </row>
    <row r="7" spans="1:35" x14ac:dyDescent="0.25">
      <c r="A7" s="67"/>
      <c r="B7" s="67"/>
      <c r="C7" s="77"/>
      <c r="D7" s="67"/>
      <c r="E7" s="67"/>
      <c r="F7" s="67"/>
      <c r="G7" s="67"/>
      <c r="H7" s="99"/>
      <c r="I7" s="100"/>
      <c r="J7" s="67"/>
      <c r="K7" s="67"/>
      <c r="L7" s="67"/>
      <c r="M7" s="77"/>
      <c r="N7" s="67"/>
      <c r="O7" s="67"/>
      <c r="P7" s="67"/>
      <c r="Q7" s="67"/>
      <c r="R7" s="77"/>
      <c r="S7" s="67"/>
      <c r="T7" s="67"/>
      <c r="U7" s="67"/>
      <c r="V7" s="67"/>
      <c r="W7" s="77"/>
      <c r="X7" s="67"/>
      <c r="Y7" s="67"/>
      <c r="Z7" s="67"/>
      <c r="AA7" s="67"/>
      <c r="AB7" s="77"/>
      <c r="AC7" s="67"/>
      <c r="AD7" s="67"/>
      <c r="AE7" s="67"/>
      <c r="AF7" s="67"/>
      <c r="AG7" s="67"/>
      <c r="AH7" s="67"/>
      <c r="AI7" s="67"/>
    </row>
    <row r="8" spans="1:35" ht="14.95" customHeight="1" x14ac:dyDescent="0.25">
      <c r="A8" s="117" t="s">
        <v>0</v>
      </c>
      <c r="B8" s="117" t="s">
        <v>1</v>
      </c>
      <c r="C8" s="111" t="s">
        <v>2</v>
      </c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3"/>
      <c r="AG8" s="5"/>
      <c r="AH8" s="5"/>
      <c r="AI8" s="5"/>
    </row>
    <row r="9" spans="1:35" ht="14.95" customHeight="1" x14ac:dyDescent="0.25">
      <c r="A9" s="117"/>
      <c r="B9" s="117"/>
      <c r="C9" s="111" t="s">
        <v>12</v>
      </c>
      <c r="D9" s="112"/>
      <c r="E9" s="112"/>
      <c r="F9" s="112"/>
      <c r="G9" s="112"/>
      <c r="H9" s="112"/>
      <c r="I9" s="112"/>
      <c r="J9" s="112"/>
      <c r="K9" s="112"/>
      <c r="L9" s="113"/>
      <c r="M9" s="111" t="s">
        <v>13</v>
      </c>
      <c r="N9" s="112"/>
      <c r="O9" s="112"/>
      <c r="P9" s="112"/>
      <c r="Q9" s="112"/>
      <c r="R9" s="112"/>
      <c r="S9" s="112"/>
      <c r="T9" s="112"/>
      <c r="U9" s="112"/>
      <c r="V9" s="113"/>
      <c r="W9" s="78"/>
      <c r="X9" s="117" t="s">
        <v>3</v>
      </c>
      <c r="Y9" s="117"/>
      <c r="Z9" s="117"/>
      <c r="AA9" s="117"/>
      <c r="AB9" s="117"/>
      <c r="AC9" s="117"/>
      <c r="AD9" s="117"/>
      <c r="AE9" s="117"/>
      <c r="AF9" s="117"/>
      <c r="AG9" s="5"/>
      <c r="AH9" s="5"/>
      <c r="AI9" s="5"/>
    </row>
    <row r="10" spans="1:35" ht="13.6" customHeight="1" x14ac:dyDescent="0.25">
      <c r="A10" s="117"/>
      <c r="B10" s="117"/>
      <c r="C10" s="111" t="s">
        <v>8</v>
      </c>
      <c r="D10" s="112"/>
      <c r="E10" s="112"/>
      <c r="F10" s="112"/>
      <c r="G10" s="113"/>
      <c r="H10" s="111" t="s">
        <v>4</v>
      </c>
      <c r="I10" s="112"/>
      <c r="J10" s="112"/>
      <c r="K10" s="112"/>
      <c r="L10" s="113"/>
      <c r="M10" s="111" t="s">
        <v>8</v>
      </c>
      <c r="N10" s="112"/>
      <c r="O10" s="112"/>
      <c r="P10" s="112"/>
      <c r="Q10" s="113"/>
      <c r="R10" s="78"/>
      <c r="S10" s="117" t="s">
        <v>154</v>
      </c>
      <c r="T10" s="117"/>
      <c r="U10" s="117"/>
      <c r="V10" s="117"/>
      <c r="W10" s="111" t="s">
        <v>8</v>
      </c>
      <c r="X10" s="112"/>
      <c r="Y10" s="112"/>
      <c r="Z10" s="112"/>
      <c r="AA10" s="113"/>
      <c r="AB10" s="111" t="s">
        <v>154</v>
      </c>
      <c r="AC10" s="112"/>
      <c r="AD10" s="112"/>
      <c r="AE10" s="112"/>
      <c r="AF10" s="113"/>
      <c r="AG10" s="5"/>
      <c r="AH10" s="5"/>
      <c r="AI10" s="5"/>
    </row>
    <row r="11" spans="1:35" ht="65.25" customHeight="1" x14ac:dyDescent="0.25">
      <c r="A11" s="117"/>
      <c r="B11" s="117"/>
      <c r="C11" s="78" t="s">
        <v>151</v>
      </c>
      <c r="D11" s="6" t="s">
        <v>7</v>
      </c>
      <c r="E11" s="6" t="s">
        <v>9</v>
      </c>
      <c r="F11" s="6" t="s">
        <v>10</v>
      </c>
      <c r="G11" s="6" t="s">
        <v>11</v>
      </c>
      <c r="H11" s="9" t="s">
        <v>150</v>
      </c>
      <c r="I11" s="6" t="s">
        <v>7</v>
      </c>
      <c r="J11" s="6" t="s">
        <v>9</v>
      </c>
      <c r="K11" s="6" t="s">
        <v>10</v>
      </c>
      <c r="L11" s="6" t="s">
        <v>11</v>
      </c>
      <c r="M11" s="78" t="s">
        <v>151</v>
      </c>
      <c r="N11" s="6" t="s">
        <v>7</v>
      </c>
      <c r="O11" s="6" t="s">
        <v>9</v>
      </c>
      <c r="P11" s="6" t="s">
        <v>10</v>
      </c>
      <c r="Q11" s="6" t="s">
        <v>11</v>
      </c>
      <c r="R11" s="78" t="s">
        <v>152</v>
      </c>
      <c r="S11" s="6" t="s">
        <v>7</v>
      </c>
      <c r="T11" s="6" t="s">
        <v>9</v>
      </c>
      <c r="U11" s="6" t="s">
        <v>10</v>
      </c>
      <c r="V11" s="6" t="s">
        <v>11</v>
      </c>
      <c r="W11" s="78" t="s">
        <v>151</v>
      </c>
      <c r="X11" s="6" t="s">
        <v>7</v>
      </c>
      <c r="Y11" s="6" t="s">
        <v>9</v>
      </c>
      <c r="Z11" s="6" t="s">
        <v>10</v>
      </c>
      <c r="AA11" s="6" t="s">
        <v>11</v>
      </c>
      <c r="AB11" s="78" t="s">
        <v>152</v>
      </c>
      <c r="AC11" s="6" t="s">
        <v>7</v>
      </c>
      <c r="AD11" s="6" t="s">
        <v>9</v>
      </c>
      <c r="AE11" s="6" t="s">
        <v>10</v>
      </c>
      <c r="AF11" s="6" t="s">
        <v>11</v>
      </c>
      <c r="AG11" s="5"/>
      <c r="AH11" s="5"/>
      <c r="AI11" s="5"/>
    </row>
    <row r="12" spans="1:35" x14ac:dyDescent="0.25">
      <c r="A12" s="68">
        <v>1</v>
      </c>
      <c r="B12" s="68">
        <v>2</v>
      </c>
      <c r="C12" s="68">
        <v>3</v>
      </c>
      <c r="D12" s="68">
        <v>4</v>
      </c>
      <c r="E12" s="68">
        <v>5</v>
      </c>
      <c r="F12" s="68">
        <v>6</v>
      </c>
      <c r="G12" s="68">
        <v>7</v>
      </c>
      <c r="H12" s="68">
        <v>8</v>
      </c>
      <c r="I12" s="68">
        <v>9</v>
      </c>
      <c r="J12" s="68">
        <v>10</v>
      </c>
      <c r="K12" s="68">
        <v>11</v>
      </c>
      <c r="L12" s="68">
        <v>12</v>
      </c>
      <c r="M12" s="68">
        <v>13</v>
      </c>
      <c r="N12" s="68">
        <v>14</v>
      </c>
      <c r="O12" s="68">
        <v>15</v>
      </c>
      <c r="P12" s="68">
        <v>16</v>
      </c>
      <c r="Q12" s="68">
        <v>17</v>
      </c>
      <c r="R12" s="68">
        <v>18</v>
      </c>
      <c r="S12" s="68">
        <v>19</v>
      </c>
      <c r="T12" s="68">
        <v>20</v>
      </c>
      <c r="U12" s="68">
        <v>21</v>
      </c>
      <c r="V12" s="68">
        <v>22</v>
      </c>
      <c r="W12" s="68">
        <v>23</v>
      </c>
      <c r="X12" s="68">
        <v>24</v>
      </c>
      <c r="Y12" s="68">
        <v>25</v>
      </c>
      <c r="Z12" s="68">
        <v>26</v>
      </c>
      <c r="AA12" s="68">
        <v>27</v>
      </c>
      <c r="AB12" s="68">
        <v>28</v>
      </c>
      <c r="AC12" s="68">
        <v>29</v>
      </c>
      <c r="AD12" s="68">
        <v>30</v>
      </c>
      <c r="AE12" s="68">
        <v>31</v>
      </c>
      <c r="AF12" s="68">
        <v>32</v>
      </c>
      <c r="AG12" s="5"/>
      <c r="AH12" s="5"/>
      <c r="AI12" s="5"/>
    </row>
    <row r="13" spans="1:35" s="103" customFormat="1" ht="25.5" x14ac:dyDescent="0.25">
      <c r="A13" s="73"/>
      <c r="B13" s="73" t="s">
        <v>14</v>
      </c>
      <c r="C13" s="101">
        <f t="shared" ref="C13:C75" si="0">D13+E13+F13+G13</f>
        <v>927455.89999999991</v>
      </c>
      <c r="D13" s="101">
        <f>D14</f>
        <v>291883.21999999997</v>
      </c>
      <c r="E13" s="101">
        <f>E14</f>
        <v>624680.59</v>
      </c>
      <c r="F13" s="101">
        <f>F14</f>
        <v>10892.09</v>
      </c>
      <c r="G13" s="101">
        <f>G14</f>
        <v>0</v>
      </c>
      <c r="H13" s="101">
        <f t="shared" ref="H13:H75" si="1">I13+J13+K13+L13</f>
        <v>925747.72</v>
      </c>
      <c r="I13" s="101">
        <f>I14</f>
        <v>290182.52</v>
      </c>
      <c r="J13" s="101">
        <f>J14</f>
        <v>624673.11</v>
      </c>
      <c r="K13" s="101">
        <f>K14</f>
        <v>10892.09</v>
      </c>
      <c r="L13" s="101">
        <f>L14</f>
        <v>0</v>
      </c>
      <c r="M13" s="101">
        <f t="shared" ref="M13:M16" si="2">N13+O13+P13+Q13</f>
        <v>1024091.6799999999</v>
      </c>
      <c r="N13" s="101">
        <f>N14</f>
        <v>277805.88</v>
      </c>
      <c r="O13" s="101">
        <f>O14</f>
        <v>588674</v>
      </c>
      <c r="P13" s="101">
        <f>P14</f>
        <v>0</v>
      </c>
      <c r="Q13" s="101">
        <f>Q14</f>
        <v>157611.79999999999</v>
      </c>
      <c r="R13" s="101">
        <f t="shared" ref="R13:R16" si="3">S13+T13+U13+V13</f>
        <v>991100.17</v>
      </c>
      <c r="S13" s="101">
        <f>S14</f>
        <v>277565.57</v>
      </c>
      <c r="T13" s="101">
        <f>T14</f>
        <v>588674</v>
      </c>
      <c r="U13" s="101">
        <f>U14</f>
        <v>0</v>
      </c>
      <c r="V13" s="101">
        <f>V14</f>
        <v>124860.6</v>
      </c>
      <c r="W13" s="101">
        <f>X13+Y13+Z13+AA13</f>
        <v>1951547.58</v>
      </c>
      <c r="X13" s="101">
        <f>D13+N13</f>
        <v>569689.1</v>
      </c>
      <c r="Y13" s="101">
        <f t="shared" ref="Y13:AA13" si="4">E13+O13</f>
        <v>1213354.5899999999</v>
      </c>
      <c r="Z13" s="101">
        <f t="shared" si="4"/>
        <v>10892.09</v>
      </c>
      <c r="AA13" s="101">
        <f t="shared" si="4"/>
        <v>157611.79999999999</v>
      </c>
      <c r="AB13" s="101">
        <f>AC13+AD13+AE13+AF13</f>
        <v>1949839.4</v>
      </c>
      <c r="AC13" s="101">
        <f>I13+N13</f>
        <v>567988.4</v>
      </c>
      <c r="AD13" s="101">
        <f t="shared" ref="AD13:AF13" si="5">J13+O13</f>
        <v>1213347.1099999999</v>
      </c>
      <c r="AE13" s="101">
        <f t="shared" si="5"/>
        <v>10892.09</v>
      </c>
      <c r="AF13" s="101">
        <f t="shared" si="5"/>
        <v>157611.79999999999</v>
      </c>
      <c r="AG13" s="102"/>
      <c r="AH13" s="102"/>
      <c r="AI13" s="102"/>
    </row>
    <row r="14" spans="1:35" s="12" customFormat="1" ht="138.75" customHeight="1" x14ac:dyDescent="0.25">
      <c r="A14" s="8" t="s">
        <v>40</v>
      </c>
      <c r="B14" s="8" t="s">
        <v>15</v>
      </c>
      <c r="C14" s="9">
        <f t="shared" si="0"/>
        <v>927455.89999999991</v>
      </c>
      <c r="D14" s="9">
        <f>D15+D30+D37</f>
        <v>291883.21999999997</v>
      </c>
      <c r="E14" s="9">
        <f>E15+E30+E37</f>
        <v>624680.59</v>
      </c>
      <c r="F14" s="9">
        <f>F15+F30+F37</f>
        <v>10892.09</v>
      </c>
      <c r="G14" s="9">
        <f>G15+G30+G37</f>
        <v>0</v>
      </c>
      <c r="H14" s="9">
        <f>I14+J14+K14+L14</f>
        <v>925747.72</v>
      </c>
      <c r="I14" s="9">
        <f>I15+I30+I37</f>
        <v>290182.52</v>
      </c>
      <c r="J14" s="9">
        <f>J15+J30+J37</f>
        <v>624673.11</v>
      </c>
      <c r="K14" s="9">
        <f>K15+K30+K37</f>
        <v>10892.09</v>
      </c>
      <c r="L14" s="9">
        <f>L15+L30+L37</f>
        <v>0</v>
      </c>
      <c r="M14" s="9">
        <f t="shared" si="2"/>
        <v>1024091.6799999999</v>
      </c>
      <c r="N14" s="9">
        <f>N15+N30+N37</f>
        <v>277805.88</v>
      </c>
      <c r="O14" s="9">
        <f>O15+O30+O37</f>
        <v>588674</v>
      </c>
      <c r="P14" s="9">
        <f>P15+P30+P37</f>
        <v>0</v>
      </c>
      <c r="Q14" s="9">
        <f>Q15+Q30+Q37</f>
        <v>157611.79999999999</v>
      </c>
      <c r="R14" s="9">
        <f t="shared" si="3"/>
        <v>991100.17</v>
      </c>
      <c r="S14" s="9">
        <f>S15+S30+S37</f>
        <v>277565.57</v>
      </c>
      <c r="T14" s="9">
        <f>T15+T30+T37</f>
        <v>588674</v>
      </c>
      <c r="U14" s="9">
        <f>U15+U30+U37</f>
        <v>0</v>
      </c>
      <c r="V14" s="9">
        <f>V15+V30+V37</f>
        <v>124860.6</v>
      </c>
      <c r="W14" s="9">
        <f t="shared" ref="W14:W76" si="6">X14+Y14+Z14+AA14</f>
        <v>1951547.58</v>
      </c>
      <c r="X14" s="9">
        <f t="shared" ref="X14:X76" si="7">D14+N14</f>
        <v>569689.1</v>
      </c>
      <c r="Y14" s="9">
        <f t="shared" ref="Y14:Y76" si="8">E14+O14</f>
        <v>1213354.5899999999</v>
      </c>
      <c r="Z14" s="9">
        <f t="shared" ref="Z14:Z76" si="9">F14+P14</f>
        <v>10892.09</v>
      </c>
      <c r="AA14" s="9">
        <f t="shared" ref="AA14:AA76" si="10">G14+Q14</f>
        <v>157611.79999999999</v>
      </c>
      <c r="AB14" s="9">
        <f t="shared" ref="AB14:AB76" si="11">AC14+AD14+AE14+AF14</f>
        <v>1949839.4</v>
      </c>
      <c r="AC14" s="9">
        <f t="shared" ref="AC14:AC76" si="12">I14+N14</f>
        <v>567988.4</v>
      </c>
      <c r="AD14" s="9">
        <f t="shared" ref="AD14:AD76" si="13">J14+O14</f>
        <v>1213347.1099999999</v>
      </c>
      <c r="AE14" s="9">
        <f t="shared" ref="AE14:AE76" si="14">K14+P14</f>
        <v>10892.09</v>
      </c>
      <c r="AF14" s="9">
        <f t="shared" ref="AF14:AF76" si="15">L14+Q14</f>
        <v>157611.79999999999</v>
      </c>
      <c r="AG14" s="11"/>
      <c r="AH14" s="11"/>
      <c r="AI14" s="11"/>
    </row>
    <row r="15" spans="1:35" s="16" customFormat="1" ht="79.75" x14ac:dyDescent="0.3">
      <c r="A15" s="13" t="s">
        <v>41</v>
      </c>
      <c r="B15" s="13" t="s">
        <v>16</v>
      </c>
      <c r="C15" s="14">
        <f t="shared" si="0"/>
        <v>109327.23</v>
      </c>
      <c r="D15" s="14">
        <f>SUM(D16:D29)</f>
        <v>8415.2899999999991</v>
      </c>
      <c r="E15" s="14">
        <f>E20</f>
        <v>90019.85</v>
      </c>
      <c r="F15" s="14">
        <f>F16+F17+F18+F19+F20+F21+F22+F23+F24+F25+F26+F27+F28+F29</f>
        <v>10892.09</v>
      </c>
      <c r="G15" s="14">
        <f>G16+G17+G18+G19+G20+G21+G22+G23+G24+G25+G26+G27+G28+G29</f>
        <v>0</v>
      </c>
      <c r="H15" s="14">
        <f t="shared" si="1"/>
        <v>109327.23</v>
      </c>
      <c r="I15" s="14">
        <f>SUM(I16:I29)</f>
        <v>8415.2899999999991</v>
      </c>
      <c r="J15" s="14">
        <f>J20</f>
        <v>90019.85</v>
      </c>
      <c r="K15" s="14">
        <f>K16+K17+K18+K19+K20+K21+K22+K23+K24+K25+K26+K27+K28+K29</f>
        <v>10892.09</v>
      </c>
      <c r="L15" s="14">
        <f>L16+L17+L18+L19+L20+L21+L22+L23+L24+L25+L26+L27+L28+L29</f>
        <v>0</v>
      </c>
      <c r="M15" s="14">
        <f t="shared" si="2"/>
        <v>9169.57</v>
      </c>
      <c r="N15" s="14">
        <f>N23+N29</f>
        <v>9169.57</v>
      </c>
      <c r="O15" s="14">
        <f t="shared" ref="O15:Q15" si="16">O23+O29</f>
        <v>0</v>
      </c>
      <c r="P15" s="14">
        <f t="shared" si="16"/>
        <v>0</v>
      </c>
      <c r="Q15" s="14">
        <f t="shared" si="16"/>
        <v>0</v>
      </c>
      <c r="R15" s="14">
        <f t="shared" si="3"/>
        <v>9169.57</v>
      </c>
      <c r="S15" s="14">
        <f>S23+S29</f>
        <v>9169.57</v>
      </c>
      <c r="T15" s="14">
        <f t="shared" ref="T15:V15" si="17">T23+T29</f>
        <v>0</v>
      </c>
      <c r="U15" s="14">
        <f t="shared" si="17"/>
        <v>0</v>
      </c>
      <c r="V15" s="14">
        <f t="shared" si="17"/>
        <v>0</v>
      </c>
      <c r="W15" s="14">
        <f t="shared" si="6"/>
        <v>118496.8</v>
      </c>
      <c r="X15" s="14">
        <f t="shared" si="7"/>
        <v>17584.86</v>
      </c>
      <c r="Y15" s="14">
        <f t="shared" si="8"/>
        <v>90019.85</v>
      </c>
      <c r="Z15" s="14">
        <f t="shared" si="9"/>
        <v>10892.09</v>
      </c>
      <c r="AA15" s="14">
        <f t="shared" si="10"/>
        <v>0</v>
      </c>
      <c r="AB15" s="14">
        <f t="shared" si="11"/>
        <v>118496.8</v>
      </c>
      <c r="AC15" s="14">
        <f t="shared" si="12"/>
        <v>17584.86</v>
      </c>
      <c r="AD15" s="14">
        <f t="shared" si="13"/>
        <v>90019.85</v>
      </c>
      <c r="AE15" s="14">
        <f t="shared" si="14"/>
        <v>10892.09</v>
      </c>
      <c r="AF15" s="14">
        <f t="shared" si="15"/>
        <v>0</v>
      </c>
      <c r="AG15" s="15"/>
      <c r="AH15" s="15"/>
      <c r="AI15" s="15"/>
    </row>
    <row r="16" spans="1:35" ht="54" customHeight="1" x14ac:dyDescent="0.25">
      <c r="A16" s="7" t="s">
        <v>42</v>
      </c>
      <c r="B16" s="17" t="s">
        <v>17</v>
      </c>
      <c r="C16" s="9">
        <f t="shared" si="0"/>
        <v>7707.99</v>
      </c>
      <c r="D16" s="6">
        <v>7707.99</v>
      </c>
      <c r="E16" s="18"/>
      <c r="F16" s="18"/>
      <c r="G16" s="18"/>
      <c r="H16" s="9">
        <f t="shared" si="1"/>
        <v>7707.99</v>
      </c>
      <c r="I16" s="18">
        <v>7707.99</v>
      </c>
      <c r="J16" s="18"/>
      <c r="K16" s="18"/>
      <c r="L16" s="18"/>
      <c r="M16" s="9">
        <f t="shared" si="2"/>
        <v>0</v>
      </c>
      <c r="N16" s="6"/>
      <c r="O16" s="18"/>
      <c r="P16" s="18"/>
      <c r="Q16" s="18"/>
      <c r="R16" s="9">
        <f t="shared" si="3"/>
        <v>0</v>
      </c>
      <c r="S16" s="18"/>
      <c r="T16" s="18"/>
      <c r="U16" s="18"/>
      <c r="V16" s="18"/>
      <c r="W16" s="9">
        <f t="shared" si="6"/>
        <v>7707.99</v>
      </c>
      <c r="X16" s="9">
        <f t="shared" si="7"/>
        <v>7707.99</v>
      </c>
      <c r="Y16" s="9">
        <f t="shared" si="8"/>
        <v>0</v>
      </c>
      <c r="Z16" s="9">
        <f t="shared" si="9"/>
        <v>0</v>
      </c>
      <c r="AA16" s="9">
        <f t="shared" si="10"/>
        <v>0</v>
      </c>
      <c r="AB16" s="9">
        <f t="shared" si="11"/>
        <v>7707.99</v>
      </c>
      <c r="AC16" s="18">
        <f t="shared" si="12"/>
        <v>7707.99</v>
      </c>
      <c r="AD16" s="18">
        <f t="shared" si="13"/>
        <v>0</v>
      </c>
      <c r="AE16" s="18">
        <f t="shared" si="14"/>
        <v>0</v>
      </c>
      <c r="AF16" s="18">
        <f t="shared" si="15"/>
        <v>0</v>
      </c>
      <c r="AG16" s="19"/>
      <c r="AH16" s="10"/>
      <c r="AI16" s="10"/>
    </row>
    <row r="17" spans="1:35" ht="63.7" x14ac:dyDescent="0.25">
      <c r="A17" s="7" t="s">
        <v>43</v>
      </c>
      <c r="B17" s="17" t="s">
        <v>18</v>
      </c>
      <c r="C17" s="9">
        <f t="shared" si="0"/>
        <v>200</v>
      </c>
      <c r="D17" s="18">
        <v>200</v>
      </c>
      <c r="E17" s="18"/>
      <c r="F17" s="18"/>
      <c r="G17" s="18"/>
      <c r="H17" s="9">
        <f t="shared" si="1"/>
        <v>200</v>
      </c>
      <c r="I17" s="18">
        <v>200</v>
      </c>
      <c r="J17" s="18"/>
      <c r="K17" s="18"/>
      <c r="L17" s="18"/>
      <c r="M17" s="9">
        <f t="shared" ref="M17:M75" si="18">N17+O17+P17+Q17</f>
        <v>0</v>
      </c>
      <c r="N17" s="18"/>
      <c r="O17" s="18"/>
      <c r="P17" s="18"/>
      <c r="Q17" s="18"/>
      <c r="R17" s="9">
        <f t="shared" ref="R17:R75" si="19">S17+T17+U17+V17</f>
        <v>0</v>
      </c>
      <c r="S17" s="18"/>
      <c r="T17" s="18"/>
      <c r="U17" s="18"/>
      <c r="V17" s="18"/>
      <c r="W17" s="9">
        <f t="shared" si="6"/>
        <v>200</v>
      </c>
      <c r="X17" s="9">
        <f t="shared" si="7"/>
        <v>200</v>
      </c>
      <c r="Y17" s="9">
        <f t="shared" si="8"/>
        <v>0</v>
      </c>
      <c r="Z17" s="9">
        <f t="shared" si="9"/>
        <v>0</v>
      </c>
      <c r="AA17" s="9">
        <f t="shared" si="10"/>
        <v>0</v>
      </c>
      <c r="AB17" s="9">
        <f t="shared" si="11"/>
        <v>200</v>
      </c>
      <c r="AC17" s="18">
        <f t="shared" si="12"/>
        <v>200</v>
      </c>
      <c r="AD17" s="18">
        <f t="shared" si="13"/>
        <v>0</v>
      </c>
      <c r="AE17" s="18">
        <f t="shared" si="14"/>
        <v>0</v>
      </c>
      <c r="AF17" s="18">
        <f t="shared" si="15"/>
        <v>0</v>
      </c>
      <c r="AG17" s="19"/>
      <c r="AH17" s="10"/>
      <c r="AI17" s="10"/>
    </row>
    <row r="18" spans="1:35" ht="38.25" x14ac:dyDescent="0.25">
      <c r="A18" s="7" t="s">
        <v>44</v>
      </c>
      <c r="B18" s="17" t="s">
        <v>37</v>
      </c>
      <c r="C18" s="9">
        <f t="shared" si="0"/>
        <v>487.3</v>
      </c>
      <c r="D18" s="18">
        <v>487.3</v>
      </c>
      <c r="E18" s="18"/>
      <c r="F18" s="18"/>
      <c r="G18" s="18"/>
      <c r="H18" s="9">
        <f t="shared" si="1"/>
        <v>487.3</v>
      </c>
      <c r="I18" s="18">
        <v>487.3</v>
      </c>
      <c r="J18" s="18"/>
      <c r="K18" s="18"/>
      <c r="L18" s="18"/>
      <c r="M18" s="9">
        <f t="shared" si="18"/>
        <v>0</v>
      </c>
      <c r="N18" s="18"/>
      <c r="O18" s="18"/>
      <c r="P18" s="18"/>
      <c r="Q18" s="18"/>
      <c r="R18" s="9">
        <f t="shared" si="19"/>
        <v>0</v>
      </c>
      <c r="S18" s="18"/>
      <c r="T18" s="18"/>
      <c r="U18" s="18"/>
      <c r="V18" s="18"/>
      <c r="W18" s="9">
        <f t="shared" si="6"/>
        <v>487.3</v>
      </c>
      <c r="X18" s="9">
        <f t="shared" si="7"/>
        <v>487.3</v>
      </c>
      <c r="Y18" s="9">
        <f t="shared" si="8"/>
        <v>0</v>
      </c>
      <c r="Z18" s="9">
        <f t="shared" si="9"/>
        <v>0</v>
      </c>
      <c r="AA18" s="9">
        <f t="shared" si="10"/>
        <v>0</v>
      </c>
      <c r="AB18" s="9">
        <f t="shared" si="11"/>
        <v>487.3</v>
      </c>
      <c r="AC18" s="18">
        <f t="shared" si="12"/>
        <v>487.3</v>
      </c>
      <c r="AD18" s="18">
        <f t="shared" si="13"/>
        <v>0</v>
      </c>
      <c r="AE18" s="18">
        <f t="shared" si="14"/>
        <v>0</v>
      </c>
      <c r="AF18" s="18">
        <f t="shared" si="15"/>
        <v>0</v>
      </c>
      <c r="AG18" s="19"/>
      <c r="AH18" s="10"/>
      <c r="AI18" s="10"/>
    </row>
    <row r="19" spans="1:35" ht="50.95" x14ac:dyDescent="0.25">
      <c r="A19" s="7" t="s">
        <v>45</v>
      </c>
      <c r="B19" s="17" t="s">
        <v>19</v>
      </c>
      <c r="C19" s="9">
        <f t="shared" si="0"/>
        <v>10892.09</v>
      </c>
      <c r="D19" s="18"/>
      <c r="E19" s="18"/>
      <c r="F19" s="6">
        <v>10892.09</v>
      </c>
      <c r="G19" s="18"/>
      <c r="H19" s="9">
        <f t="shared" si="1"/>
        <v>10892.09</v>
      </c>
      <c r="I19" s="18"/>
      <c r="J19" s="18"/>
      <c r="K19" s="6">
        <v>10892.09</v>
      </c>
      <c r="L19" s="18"/>
      <c r="M19" s="9">
        <f t="shared" si="18"/>
        <v>0</v>
      </c>
      <c r="N19" s="18"/>
      <c r="O19" s="18"/>
      <c r="P19" s="18"/>
      <c r="Q19" s="18"/>
      <c r="R19" s="9">
        <f t="shared" si="19"/>
        <v>0</v>
      </c>
      <c r="S19" s="18"/>
      <c r="T19" s="18"/>
      <c r="U19" s="18"/>
      <c r="V19" s="18"/>
      <c r="W19" s="9">
        <f t="shared" si="6"/>
        <v>10892.09</v>
      </c>
      <c r="X19" s="9">
        <f t="shared" si="7"/>
        <v>0</v>
      </c>
      <c r="Y19" s="9">
        <f t="shared" si="8"/>
        <v>0</v>
      </c>
      <c r="Z19" s="9">
        <f t="shared" si="9"/>
        <v>10892.09</v>
      </c>
      <c r="AA19" s="9">
        <f t="shared" si="10"/>
        <v>0</v>
      </c>
      <c r="AB19" s="9">
        <f t="shared" si="11"/>
        <v>10892.09</v>
      </c>
      <c r="AC19" s="18">
        <f t="shared" si="12"/>
        <v>0</v>
      </c>
      <c r="AD19" s="18">
        <f t="shared" si="13"/>
        <v>0</v>
      </c>
      <c r="AE19" s="18">
        <f t="shared" si="14"/>
        <v>10892.09</v>
      </c>
      <c r="AF19" s="18">
        <f t="shared" si="15"/>
        <v>0</v>
      </c>
      <c r="AG19" s="19"/>
      <c r="AH19" s="10"/>
      <c r="AI19" s="10"/>
    </row>
    <row r="20" spans="1:35" ht="76.45" x14ac:dyDescent="0.25">
      <c r="A20" s="7" t="s">
        <v>46</v>
      </c>
      <c r="B20" s="17" t="s">
        <v>20</v>
      </c>
      <c r="C20" s="9">
        <f t="shared" si="0"/>
        <v>90019.85</v>
      </c>
      <c r="D20" s="18"/>
      <c r="E20" s="6">
        <v>90019.85</v>
      </c>
      <c r="F20" s="18"/>
      <c r="G20" s="18"/>
      <c r="H20" s="9">
        <f t="shared" si="1"/>
        <v>90019.85</v>
      </c>
      <c r="I20" s="18"/>
      <c r="J20" s="18">
        <v>90019.85</v>
      </c>
      <c r="K20" s="18"/>
      <c r="L20" s="18"/>
      <c r="M20" s="9">
        <f t="shared" si="18"/>
        <v>0</v>
      </c>
      <c r="N20" s="18"/>
      <c r="O20" s="18"/>
      <c r="P20" s="18"/>
      <c r="Q20" s="18"/>
      <c r="R20" s="9">
        <f t="shared" si="19"/>
        <v>0</v>
      </c>
      <c r="S20" s="18"/>
      <c r="T20" s="18"/>
      <c r="U20" s="18"/>
      <c r="V20" s="18"/>
      <c r="W20" s="9">
        <f t="shared" si="6"/>
        <v>90019.85</v>
      </c>
      <c r="X20" s="9">
        <f t="shared" si="7"/>
        <v>0</v>
      </c>
      <c r="Y20" s="9">
        <f t="shared" si="8"/>
        <v>90019.85</v>
      </c>
      <c r="Z20" s="9">
        <f t="shared" si="9"/>
        <v>0</v>
      </c>
      <c r="AA20" s="9">
        <f t="shared" si="10"/>
        <v>0</v>
      </c>
      <c r="AB20" s="9">
        <f t="shared" si="11"/>
        <v>90019.85</v>
      </c>
      <c r="AC20" s="18">
        <f t="shared" si="12"/>
        <v>0</v>
      </c>
      <c r="AD20" s="18">
        <f t="shared" si="13"/>
        <v>90019.85</v>
      </c>
      <c r="AE20" s="18">
        <f t="shared" si="14"/>
        <v>0</v>
      </c>
      <c r="AF20" s="18">
        <f t="shared" si="15"/>
        <v>0</v>
      </c>
      <c r="AG20" s="19"/>
      <c r="AH20" s="10"/>
      <c r="AI20" s="10"/>
    </row>
    <row r="21" spans="1:35" ht="70.5" customHeight="1" x14ac:dyDescent="0.25">
      <c r="A21" s="7"/>
      <c r="B21" s="17" t="s">
        <v>21</v>
      </c>
      <c r="C21" s="9">
        <f t="shared" si="0"/>
        <v>11054.65</v>
      </c>
      <c r="D21" s="18"/>
      <c r="E21" s="6">
        <v>11054.65</v>
      </c>
      <c r="F21" s="18"/>
      <c r="G21" s="18"/>
      <c r="H21" s="9">
        <f t="shared" si="1"/>
        <v>0</v>
      </c>
      <c r="I21" s="18"/>
      <c r="J21" s="18"/>
      <c r="K21" s="18"/>
      <c r="L21" s="18"/>
      <c r="M21" s="9">
        <f t="shared" si="18"/>
        <v>0</v>
      </c>
      <c r="N21" s="18"/>
      <c r="O21" s="18"/>
      <c r="P21" s="18"/>
      <c r="Q21" s="18"/>
      <c r="R21" s="9">
        <f t="shared" si="19"/>
        <v>0</v>
      </c>
      <c r="S21" s="18"/>
      <c r="T21" s="18"/>
      <c r="U21" s="18"/>
      <c r="V21" s="18"/>
      <c r="W21" s="9">
        <f t="shared" si="6"/>
        <v>11054.65</v>
      </c>
      <c r="X21" s="9">
        <f t="shared" si="7"/>
        <v>0</v>
      </c>
      <c r="Y21" s="9">
        <f t="shared" si="8"/>
        <v>11054.65</v>
      </c>
      <c r="Z21" s="9">
        <f t="shared" si="9"/>
        <v>0</v>
      </c>
      <c r="AA21" s="9">
        <f t="shared" si="10"/>
        <v>0</v>
      </c>
      <c r="AB21" s="9">
        <f t="shared" si="11"/>
        <v>0</v>
      </c>
      <c r="AC21" s="18">
        <f t="shared" si="12"/>
        <v>0</v>
      </c>
      <c r="AD21" s="18">
        <f t="shared" si="13"/>
        <v>0</v>
      </c>
      <c r="AE21" s="18">
        <f t="shared" si="14"/>
        <v>0</v>
      </c>
      <c r="AF21" s="18">
        <f t="shared" si="15"/>
        <v>0</v>
      </c>
      <c r="AG21" s="19"/>
      <c r="AH21" s="10"/>
      <c r="AI21" s="10"/>
    </row>
    <row r="22" spans="1:35" ht="50.95" x14ac:dyDescent="0.25">
      <c r="A22" s="20" t="s">
        <v>47</v>
      </c>
      <c r="B22" s="17" t="s">
        <v>22</v>
      </c>
      <c r="C22" s="9">
        <f t="shared" si="0"/>
        <v>20</v>
      </c>
      <c r="D22" s="18">
        <v>20</v>
      </c>
      <c r="E22" s="18"/>
      <c r="F22" s="18"/>
      <c r="G22" s="18"/>
      <c r="H22" s="9">
        <f t="shared" si="1"/>
        <v>20</v>
      </c>
      <c r="I22" s="18">
        <v>20</v>
      </c>
      <c r="J22" s="18"/>
      <c r="K22" s="18"/>
      <c r="L22" s="18"/>
      <c r="M22" s="9">
        <f t="shared" si="18"/>
        <v>0</v>
      </c>
      <c r="N22" s="18"/>
      <c r="O22" s="18"/>
      <c r="P22" s="18"/>
      <c r="Q22" s="18"/>
      <c r="R22" s="9">
        <f t="shared" si="19"/>
        <v>0</v>
      </c>
      <c r="S22" s="18"/>
      <c r="T22" s="18"/>
      <c r="U22" s="18"/>
      <c r="V22" s="18"/>
      <c r="W22" s="9">
        <f t="shared" si="6"/>
        <v>20</v>
      </c>
      <c r="X22" s="9">
        <f t="shared" si="7"/>
        <v>20</v>
      </c>
      <c r="Y22" s="9">
        <f t="shared" si="8"/>
        <v>0</v>
      </c>
      <c r="Z22" s="9">
        <f t="shared" si="9"/>
        <v>0</v>
      </c>
      <c r="AA22" s="9">
        <f t="shared" si="10"/>
        <v>0</v>
      </c>
      <c r="AB22" s="9">
        <f t="shared" si="11"/>
        <v>20</v>
      </c>
      <c r="AC22" s="18">
        <f t="shared" si="12"/>
        <v>20</v>
      </c>
      <c r="AD22" s="18">
        <f t="shared" si="13"/>
        <v>0</v>
      </c>
      <c r="AE22" s="18">
        <f t="shared" si="14"/>
        <v>0</v>
      </c>
      <c r="AF22" s="18">
        <f t="shared" si="15"/>
        <v>0</v>
      </c>
      <c r="AG22" s="19"/>
      <c r="AH22" s="10"/>
      <c r="AI22" s="10"/>
    </row>
    <row r="23" spans="1:35" ht="89.2" x14ac:dyDescent="0.25">
      <c r="A23" s="7" t="s">
        <v>48</v>
      </c>
      <c r="B23" s="17" t="s">
        <v>23</v>
      </c>
      <c r="C23" s="9">
        <f t="shared" si="0"/>
        <v>0</v>
      </c>
      <c r="D23" s="18"/>
      <c r="E23" s="18"/>
      <c r="F23" s="18"/>
      <c r="G23" s="18"/>
      <c r="H23" s="9">
        <f t="shared" si="1"/>
        <v>0</v>
      </c>
      <c r="I23" s="18"/>
      <c r="J23" s="18"/>
      <c r="K23" s="18"/>
      <c r="L23" s="18"/>
      <c r="M23" s="9">
        <f t="shared" si="18"/>
        <v>8962.57</v>
      </c>
      <c r="N23" s="81">
        <f>SUM(N24:N28)</f>
        <v>8962.57</v>
      </c>
      <c r="O23" s="18"/>
      <c r="P23" s="18"/>
      <c r="Q23" s="18"/>
      <c r="R23" s="9">
        <f t="shared" si="19"/>
        <v>8962.57</v>
      </c>
      <c r="S23" s="81">
        <f>SUM(S24:S28)</f>
        <v>8962.57</v>
      </c>
      <c r="T23" s="18"/>
      <c r="U23" s="18"/>
      <c r="V23" s="18"/>
      <c r="W23" s="9">
        <f t="shared" si="6"/>
        <v>8962.57</v>
      </c>
      <c r="X23" s="9">
        <f t="shared" si="7"/>
        <v>8962.57</v>
      </c>
      <c r="Y23" s="9">
        <f t="shared" si="8"/>
        <v>0</v>
      </c>
      <c r="Z23" s="9">
        <f t="shared" si="9"/>
        <v>0</v>
      </c>
      <c r="AA23" s="9">
        <f t="shared" si="10"/>
        <v>0</v>
      </c>
      <c r="AB23" s="9">
        <f t="shared" si="11"/>
        <v>8962.57</v>
      </c>
      <c r="AC23" s="18">
        <f t="shared" si="12"/>
        <v>8962.57</v>
      </c>
      <c r="AD23" s="18">
        <f t="shared" si="13"/>
        <v>0</v>
      </c>
      <c r="AE23" s="18">
        <f t="shared" si="14"/>
        <v>0</v>
      </c>
      <c r="AF23" s="18">
        <f t="shared" si="15"/>
        <v>0</v>
      </c>
      <c r="AG23" s="19"/>
      <c r="AH23" s="10"/>
      <c r="AI23" s="10"/>
    </row>
    <row r="24" spans="1:35" ht="38.25" x14ac:dyDescent="0.25">
      <c r="A24" s="7" t="s">
        <v>49</v>
      </c>
      <c r="B24" s="17" t="s">
        <v>24</v>
      </c>
      <c r="C24" s="9">
        <f t="shared" si="0"/>
        <v>0</v>
      </c>
      <c r="D24" s="18"/>
      <c r="E24" s="18"/>
      <c r="F24" s="18"/>
      <c r="G24" s="18"/>
      <c r="H24" s="9">
        <f t="shared" si="1"/>
        <v>0</v>
      </c>
      <c r="I24" s="18"/>
      <c r="J24" s="18"/>
      <c r="K24" s="18"/>
      <c r="L24" s="18"/>
      <c r="M24" s="9">
        <f t="shared" si="18"/>
        <v>1734.92</v>
      </c>
      <c r="N24" s="81">
        <v>1734.92</v>
      </c>
      <c r="O24" s="18"/>
      <c r="P24" s="18"/>
      <c r="Q24" s="18"/>
      <c r="R24" s="9">
        <f t="shared" si="19"/>
        <v>1734.92</v>
      </c>
      <c r="S24" s="81">
        <v>1734.92</v>
      </c>
      <c r="T24" s="18"/>
      <c r="U24" s="18"/>
      <c r="V24" s="18"/>
      <c r="W24" s="9">
        <f t="shared" si="6"/>
        <v>1734.92</v>
      </c>
      <c r="X24" s="9">
        <f t="shared" si="7"/>
        <v>1734.92</v>
      </c>
      <c r="Y24" s="9">
        <f t="shared" si="8"/>
        <v>0</v>
      </c>
      <c r="Z24" s="9">
        <f t="shared" si="9"/>
        <v>0</v>
      </c>
      <c r="AA24" s="9">
        <f t="shared" si="10"/>
        <v>0</v>
      </c>
      <c r="AB24" s="9">
        <f t="shared" si="11"/>
        <v>1734.92</v>
      </c>
      <c r="AC24" s="18">
        <f t="shared" si="12"/>
        <v>1734.92</v>
      </c>
      <c r="AD24" s="18">
        <f t="shared" si="13"/>
        <v>0</v>
      </c>
      <c r="AE24" s="18">
        <f t="shared" si="14"/>
        <v>0</v>
      </c>
      <c r="AF24" s="18">
        <f t="shared" si="15"/>
        <v>0</v>
      </c>
      <c r="AG24" s="19"/>
      <c r="AH24" s="10"/>
      <c r="AI24" s="10"/>
    </row>
    <row r="25" spans="1:35" ht="38.25" x14ac:dyDescent="0.25">
      <c r="A25" s="7" t="s">
        <v>50</v>
      </c>
      <c r="B25" s="17" t="s">
        <v>25</v>
      </c>
      <c r="C25" s="9">
        <f t="shared" si="0"/>
        <v>0</v>
      </c>
      <c r="D25" s="18"/>
      <c r="E25" s="18"/>
      <c r="F25" s="18"/>
      <c r="G25" s="18"/>
      <c r="H25" s="9">
        <f t="shared" si="1"/>
        <v>0</v>
      </c>
      <c r="I25" s="18"/>
      <c r="J25" s="18"/>
      <c r="K25" s="18"/>
      <c r="L25" s="18"/>
      <c r="M25" s="9">
        <f t="shared" si="18"/>
        <v>2698.57</v>
      </c>
      <c r="N25" s="81">
        <v>2698.57</v>
      </c>
      <c r="O25" s="18"/>
      <c r="P25" s="18"/>
      <c r="Q25" s="18"/>
      <c r="R25" s="9">
        <f t="shared" si="19"/>
        <v>2698.57</v>
      </c>
      <c r="S25" s="81">
        <v>2698.57</v>
      </c>
      <c r="T25" s="18"/>
      <c r="U25" s="18"/>
      <c r="V25" s="18"/>
      <c r="W25" s="9">
        <f t="shared" si="6"/>
        <v>2698.57</v>
      </c>
      <c r="X25" s="9">
        <f t="shared" si="7"/>
        <v>2698.57</v>
      </c>
      <c r="Y25" s="9">
        <f t="shared" si="8"/>
        <v>0</v>
      </c>
      <c r="Z25" s="9">
        <f t="shared" si="9"/>
        <v>0</v>
      </c>
      <c r="AA25" s="9">
        <f t="shared" si="10"/>
        <v>0</v>
      </c>
      <c r="AB25" s="9">
        <f t="shared" si="11"/>
        <v>2698.57</v>
      </c>
      <c r="AC25" s="18">
        <f t="shared" si="12"/>
        <v>2698.57</v>
      </c>
      <c r="AD25" s="18">
        <f t="shared" si="13"/>
        <v>0</v>
      </c>
      <c r="AE25" s="18">
        <f t="shared" si="14"/>
        <v>0</v>
      </c>
      <c r="AF25" s="18">
        <f t="shared" si="15"/>
        <v>0</v>
      </c>
      <c r="AG25" s="19"/>
      <c r="AH25" s="10"/>
      <c r="AI25" s="10"/>
    </row>
    <row r="26" spans="1:35" ht="38.25" x14ac:dyDescent="0.25">
      <c r="A26" s="7" t="s">
        <v>51</v>
      </c>
      <c r="B26" s="17" t="s">
        <v>26</v>
      </c>
      <c r="C26" s="9">
        <f t="shared" si="0"/>
        <v>0</v>
      </c>
      <c r="D26" s="18"/>
      <c r="E26" s="18"/>
      <c r="F26" s="18"/>
      <c r="G26" s="18"/>
      <c r="H26" s="9">
        <f t="shared" si="1"/>
        <v>0</v>
      </c>
      <c r="I26" s="18"/>
      <c r="J26" s="18"/>
      <c r="K26" s="18"/>
      <c r="L26" s="18"/>
      <c r="M26" s="9">
        <f t="shared" si="18"/>
        <v>2067.1</v>
      </c>
      <c r="N26" s="81">
        <v>2067.1</v>
      </c>
      <c r="O26" s="18"/>
      <c r="P26" s="18"/>
      <c r="Q26" s="18"/>
      <c r="R26" s="9">
        <f t="shared" si="19"/>
        <v>2067.1</v>
      </c>
      <c r="S26" s="81">
        <v>2067.1</v>
      </c>
      <c r="T26" s="18"/>
      <c r="U26" s="18"/>
      <c r="V26" s="18"/>
      <c r="W26" s="9">
        <f t="shared" si="6"/>
        <v>2067.1</v>
      </c>
      <c r="X26" s="9">
        <f t="shared" si="7"/>
        <v>2067.1</v>
      </c>
      <c r="Y26" s="9">
        <f t="shared" si="8"/>
        <v>0</v>
      </c>
      <c r="Z26" s="9">
        <f t="shared" si="9"/>
        <v>0</v>
      </c>
      <c r="AA26" s="9">
        <f t="shared" si="10"/>
        <v>0</v>
      </c>
      <c r="AB26" s="9">
        <f t="shared" si="11"/>
        <v>2067.1</v>
      </c>
      <c r="AC26" s="18">
        <f t="shared" si="12"/>
        <v>2067.1</v>
      </c>
      <c r="AD26" s="18">
        <f t="shared" si="13"/>
        <v>0</v>
      </c>
      <c r="AE26" s="18">
        <f t="shared" si="14"/>
        <v>0</v>
      </c>
      <c r="AF26" s="18">
        <f t="shared" si="15"/>
        <v>0</v>
      </c>
      <c r="AG26" s="19"/>
      <c r="AH26" s="10"/>
      <c r="AI26" s="10"/>
    </row>
    <row r="27" spans="1:35" ht="38.25" x14ac:dyDescent="0.25">
      <c r="A27" s="7" t="s">
        <v>52</v>
      </c>
      <c r="B27" s="17" t="s">
        <v>27</v>
      </c>
      <c r="C27" s="9">
        <f t="shared" si="0"/>
        <v>0</v>
      </c>
      <c r="D27" s="18"/>
      <c r="E27" s="18"/>
      <c r="F27" s="18"/>
      <c r="G27" s="18"/>
      <c r="H27" s="9">
        <f t="shared" si="1"/>
        <v>0</v>
      </c>
      <c r="I27" s="18"/>
      <c r="J27" s="18"/>
      <c r="K27" s="18"/>
      <c r="L27" s="18"/>
      <c r="M27" s="9">
        <f t="shared" si="18"/>
        <v>1108.07</v>
      </c>
      <c r="N27" s="81">
        <v>1108.07</v>
      </c>
      <c r="O27" s="18"/>
      <c r="P27" s="18"/>
      <c r="Q27" s="18"/>
      <c r="R27" s="9">
        <f t="shared" si="19"/>
        <v>1108.07</v>
      </c>
      <c r="S27" s="81">
        <v>1108.07</v>
      </c>
      <c r="T27" s="18"/>
      <c r="U27" s="18"/>
      <c r="V27" s="18"/>
      <c r="W27" s="9">
        <f t="shared" si="6"/>
        <v>1108.07</v>
      </c>
      <c r="X27" s="9">
        <f t="shared" si="7"/>
        <v>1108.07</v>
      </c>
      <c r="Y27" s="9">
        <f t="shared" si="8"/>
        <v>0</v>
      </c>
      <c r="Z27" s="9">
        <f t="shared" si="9"/>
        <v>0</v>
      </c>
      <c r="AA27" s="9">
        <f t="shared" si="10"/>
        <v>0</v>
      </c>
      <c r="AB27" s="9">
        <f t="shared" si="11"/>
        <v>1108.07</v>
      </c>
      <c r="AC27" s="18">
        <f t="shared" si="12"/>
        <v>1108.07</v>
      </c>
      <c r="AD27" s="18">
        <f t="shared" si="13"/>
        <v>0</v>
      </c>
      <c r="AE27" s="18">
        <f t="shared" si="14"/>
        <v>0</v>
      </c>
      <c r="AF27" s="18">
        <f t="shared" si="15"/>
        <v>0</v>
      </c>
      <c r="AG27" s="19"/>
      <c r="AH27" s="10"/>
      <c r="AI27" s="10"/>
    </row>
    <row r="28" spans="1:35" ht="38.25" x14ac:dyDescent="0.25">
      <c r="A28" s="7" t="s">
        <v>53</v>
      </c>
      <c r="B28" s="17" t="s">
        <v>28</v>
      </c>
      <c r="C28" s="9">
        <f t="shared" si="0"/>
        <v>0</v>
      </c>
      <c r="D28" s="18"/>
      <c r="E28" s="18"/>
      <c r="F28" s="18"/>
      <c r="G28" s="18"/>
      <c r="H28" s="9">
        <f t="shared" si="1"/>
        <v>0</v>
      </c>
      <c r="I28" s="18"/>
      <c r="J28" s="18"/>
      <c r="K28" s="18"/>
      <c r="L28" s="18"/>
      <c r="M28" s="9">
        <f t="shared" si="18"/>
        <v>1353.91</v>
      </c>
      <c r="N28" s="81">
        <v>1353.91</v>
      </c>
      <c r="O28" s="18"/>
      <c r="P28" s="18"/>
      <c r="Q28" s="18"/>
      <c r="R28" s="9">
        <f t="shared" si="19"/>
        <v>1353.91</v>
      </c>
      <c r="S28" s="81">
        <v>1353.91</v>
      </c>
      <c r="T28" s="18"/>
      <c r="U28" s="18"/>
      <c r="V28" s="18"/>
      <c r="W28" s="9">
        <f t="shared" si="6"/>
        <v>1353.91</v>
      </c>
      <c r="X28" s="9">
        <f t="shared" si="7"/>
        <v>1353.91</v>
      </c>
      <c r="Y28" s="9">
        <f t="shared" si="8"/>
        <v>0</v>
      </c>
      <c r="Z28" s="9">
        <f t="shared" si="9"/>
        <v>0</v>
      </c>
      <c r="AA28" s="9">
        <f t="shared" si="10"/>
        <v>0</v>
      </c>
      <c r="AB28" s="9">
        <f t="shared" si="11"/>
        <v>1353.91</v>
      </c>
      <c r="AC28" s="18">
        <f t="shared" si="12"/>
        <v>1353.91</v>
      </c>
      <c r="AD28" s="18">
        <f t="shared" si="13"/>
        <v>0</v>
      </c>
      <c r="AE28" s="18">
        <f t="shared" si="14"/>
        <v>0</v>
      </c>
      <c r="AF28" s="18">
        <f t="shared" si="15"/>
        <v>0</v>
      </c>
      <c r="AG28" s="19"/>
      <c r="AH28" s="10"/>
      <c r="AI28" s="10"/>
    </row>
    <row r="29" spans="1:35" ht="50.95" x14ac:dyDescent="0.25">
      <c r="A29" s="7" t="s">
        <v>54</v>
      </c>
      <c r="B29" s="17" t="s">
        <v>29</v>
      </c>
      <c r="C29" s="9">
        <f t="shared" si="0"/>
        <v>0</v>
      </c>
      <c r="D29" s="18"/>
      <c r="E29" s="18"/>
      <c r="F29" s="18"/>
      <c r="G29" s="18"/>
      <c r="H29" s="9">
        <f t="shared" si="1"/>
        <v>0</v>
      </c>
      <c r="I29" s="18"/>
      <c r="J29" s="18"/>
      <c r="K29" s="18"/>
      <c r="L29" s="18"/>
      <c r="M29" s="9">
        <f t="shared" si="18"/>
        <v>207</v>
      </c>
      <c r="N29" s="81">
        <v>207</v>
      </c>
      <c r="O29" s="18"/>
      <c r="P29" s="18"/>
      <c r="Q29" s="18"/>
      <c r="R29" s="9">
        <f t="shared" si="19"/>
        <v>207</v>
      </c>
      <c r="S29" s="81">
        <v>207</v>
      </c>
      <c r="T29" s="18"/>
      <c r="U29" s="18"/>
      <c r="V29" s="18"/>
      <c r="W29" s="9">
        <f t="shared" si="6"/>
        <v>207</v>
      </c>
      <c r="X29" s="9">
        <f t="shared" si="7"/>
        <v>207</v>
      </c>
      <c r="Y29" s="9">
        <f t="shared" si="8"/>
        <v>0</v>
      </c>
      <c r="Z29" s="9">
        <f t="shared" si="9"/>
        <v>0</v>
      </c>
      <c r="AA29" s="9">
        <f t="shared" si="10"/>
        <v>0</v>
      </c>
      <c r="AB29" s="9">
        <f t="shared" si="11"/>
        <v>207</v>
      </c>
      <c r="AC29" s="18">
        <f t="shared" si="12"/>
        <v>207</v>
      </c>
      <c r="AD29" s="18">
        <f t="shared" si="13"/>
        <v>0</v>
      </c>
      <c r="AE29" s="18">
        <f t="shared" si="14"/>
        <v>0</v>
      </c>
      <c r="AF29" s="18">
        <f t="shared" si="15"/>
        <v>0</v>
      </c>
      <c r="AG29" s="19"/>
      <c r="AH29" s="10"/>
      <c r="AI29" s="10"/>
    </row>
    <row r="30" spans="1:35" s="16" customFormat="1" ht="93.05" x14ac:dyDescent="0.3">
      <c r="A30" s="13" t="s">
        <v>38</v>
      </c>
      <c r="B30" s="21" t="s">
        <v>39</v>
      </c>
      <c r="C30" s="14">
        <f t="shared" si="0"/>
        <v>817679.13</v>
      </c>
      <c r="D30" s="14">
        <f>D31+D32+D33+D34+D35+D36</f>
        <v>283103.13</v>
      </c>
      <c r="E30" s="14">
        <f>E31+E32+E33+E34+E35+E36</f>
        <v>534576</v>
      </c>
      <c r="F30" s="14">
        <f>F31+F32+F33+F34+F35+F36</f>
        <v>0</v>
      </c>
      <c r="G30" s="14">
        <f>G31+G32+G33+G34+G35+G36</f>
        <v>0</v>
      </c>
      <c r="H30" s="14">
        <f t="shared" si="1"/>
        <v>815979.08000000007</v>
      </c>
      <c r="I30" s="14">
        <f>I31+I32+I33+I34+I35+I36</f>
        <v>281403.08</v>
      </c>
      <c r="J30" s="14">
        <f>J31+J32+J33+J34+J35+J36</f>
        <v>534576</v>
      </c>
      <c r="K30" s="14">
        <f>K31+K32+K33+K34+K35+K36</f>
        <v>0</v>
      </c>
      <c r="L30" s="14">
        <f>L31+L32+L33+L34+L35+L36</f>
        <v>0</v>
      </c>
      <c r="M30" s="14">
        <f t="shared" si="18"/>
        <v>1014378.31</v>
      </c>
      <c r="N30" s="14">
        <f>N31+N32+N33+N34+N35+N36</f>
        <v>268092.51</v>
      </c>
      <c r="O30" s="14">
        <f>O31+O32+O33+O34+O35+O36</f>
        <v>588674</v>
      </c>
      <c r="P30" s="14">
        <f>P31+P32+P33+P34+P35+P36</f>
        <v>0</v>
      </c>
      <c r="Q30" s="14">
        <f>Q31+Q32+Q33+Q34+Q35+Q36</f>
        <v>157611.79999999999</v>
      </c>
      <c r="R30" s="14">
        <f t="shared" si="19"/>
        <v>981442.79999999993</v>
      </c>
      <c r="S30" s="14">
        <f>S31+S32+S33+S34+S35+S36</f>
        <v>267908.2</v>
      </c>
      <c r="T30" s="14">
        <f>T31+T32+T33+T34+T35+T36</f>
        <v>588674</v>
      </c>
      <c r="U30" s="14">
        <f>U31+U32+U33+U34+U35+U36</f>
        <v>0</v>
      </c>
      <c r="V30" s="14">
        <f>V31+V32+V33+V34+V35+V36</f>
        <v>124860.6</v>
      </c>
      <c r="W30" s="14">
        <f t="shared" si="6"/>
        <v>1832057.4400000002</v>
      </c>
      <c r="X30" s="14">
        <f t="shared" si="7"/>
        <v>551195.64</v>
      </c>
      <c r="Y30" s="14">
        <f t="shared" si="8"/>
        <v>1123250</v>
      </c>
      <c r="Z30" s="14">
        <f t="shared" si="9"/>
        <v>0</v>
      </c>
      <c r="AA30" s="14">
        <f t="shared" si="10"/>
        <v>157611.79999999999</v>
      </c>
      <c r="AB30" s="14">
        <f t="shared" si="11"/>
        <v>1830357.3900000001</v>
      </c>
      <c r="AC30" s="14">
        <f t="shared" si="12"/>
        <v>549495.59000000008</v>
      </c>
      <c r="AD30" s="14">
        <f t="shared" si="13"/>
        <v>1123250</v>
      </c>
      <c r="AE30" s="14">
        <f t="shared" si="14"/>
        <v>0</v>
      </c>
      <c r="AF30" s="14">
        <f t="shared" si="15"/>
        <v>157611.79999999999</v>
      </c>
      <c r="AG30" s="22"/>
      <c r="AH30" s="15"/>
      <c r="AI30" s="15"/>
    </row>
    <row r="31" spans="1:35" ht="39.75" customHeight="1" x14ac:dyDescent="0.25">
      <c r="A31" s="7" t="s">
        <v>55</v>
      </c>
      <c r="B31" s="23" t="s">
        <v>30</v>
      </c>
      <c r="C31" s="9">
        <f t="shared" si="0"/>
        <v>534576</v>
      </c>
      <c r="D31" s="18"/>
      <c r="E31" s="18">
        <v>534576</v>
      </c>
      <c r="F31" s="18"/>
      <c r="G31" s="18"/>
      <c r="H31" s="9">
        <f t="shared" si="1"/>
        <v>534576</v>
      </c>
      <c r="I31" s="18"/>
      <c r="J31" s="18">
        <v>534576</v>
      </c>
      <c r="K31" s="18"/>
      <c r="L31" s="18"/>
      <c r="M31" s="9">
        <f t="shared" si="18"/>
        <v>587674</v>
      </c>
      <c r="N31" s="82"/>
      <c r="O31" s="18">
        <v>587674</v>
      </c>
      <c r="P31" s="18"/>
      <c r="Q31" s="18"/>
      <c r="R31" s="9">
        <f t="shared" si="19"/>
        <v>587674</v>
      </c>
      <c r="S31" s="18"/>
      <c r="T31" s="80">
        <v>587674</v>
      </c>
      <c r="U31" s="18"/>
      <c r="V31" s="18"/>
      <c r="W31" s="9">
        <f t="shared" si="6"/>
        <v>1122250</v>
      </c>
      <c r="X31" s="9">
        <f t="shared" si="7"/>
        <v>0</v>
      </c>
      <c r="Y31" s="9">
        <f t="shared" si="8"/>
        <v>1122250</v>
      </c>
      <c r="Z31" s="9">
        <f t="shared" si="9"/>
        <v>0</v>
      </c>
      <c r="AA31" s="9">
        <f t="shared" si="10"/>
        <v>0</v>
      </c>
      <c r="AB31" s="9">
        <f t="shared" si="11"/>
        <v>1122250</v>
      </c>
      <c r="AC31" s="18">
        <f t="shared" si="12"/>
        <v>0</v>
      </c>
      <c r="AD31" s="18">
        <f t="shared" si="13"/>
        <v>1122250</v>
      </c>
      <c r="AE31" s="18">
        <f t="shared" si="14"/>
        <v>0</v>
      </c>
      <c r="AF31" s="18">
        <f t="shared" si="15"/>
        <v>0</v>
      </c>
      <c r="AG31" s="19"/>
      <c r="AH31" s="10"/>
      <c r="AI31" s="10"/>
    </row>
    <row r="32" spans="1:35" ht="38.25" x14ac:dyDescent="0.25">
      <c r="A32" s="7" t="s">
        <v>56</v>
      </c>
      <c r="B32" s="23" t="s">
        <v>31</v>
      </c>
      <c r="C32" s="9">
        <f t="shared" si="0"/>
        <v>227901.03</v>
      </c>
      <c r="D32" s="6">
        <v>227901.03</v>
      </c>
      <c r="E32" s="18"/>
      <c r="F32" s="18"/>
      <c r="G32" s="18"/>
      <c r="H32" s="9">
        <f t="shared" si="1"/>
        <v>227901</v>
      </c>
      <c r="I32" s="18">
        <v>227901</v>
      </c>
      <c r="J32" s="18"/>
      <c r="K32" s="18"/>
      <c r="L32" s="18"/>
      <c r="M32" s="9">
        <f t="shared" si="18"/>
        <v>249532.51</v>
      </c>
      <c r="N32" s="83">
        <f>255027.9-2332.5+1045.2-4208.09</f>
        <v>249532.51</v>
      </c>
      <c r="O32" s="18"/>
      <c r="P32" s="18"/>
      <c r="Q32" s="18"/>
      <c r="R32" s="9">
        <f t="shared" si="19"/>
        <v>249532.5</v>
      </c>
      <c r="S32" s="80">
        <v>249532.5</v>
      </c>
      <c r="T32" s="18"/>
      <c r="U32" s="18"/>
      <c r="V32" s="18"/>
      <c r="W32" s="9">
        <f t="shared" si="6"/>
        <v>477433.54000000004</v>
      </c>
      <c r="X32" s="9">
        <f t="shared" si="7"/>
        <v>477433.54000000004</v>
      </c>
      <c r="Y32" s="9">
        <f t="shared" si="8"/>
        <v>0</v>
      </c>
      <c r="Z32" s="9">
        <f t="shared" si="9"/>
        <v>0</v>
      </c>
      <c r="AA32" s="9">
        <f t="shared" si="10"/>
        <v>0</v>
      </c>
      <c r="AB32" s="9">
        <f t="shared" si="11"/>
        <v>477433.51</v>
      </c>
      <c r="AC32" s="18">
        <f t="shared" si="12"/>
        <v>477433.51</v>
      </c>
      <c r="AD32" s="18">
        <f t="shared" si="13"/>
        <v>0</v>
      </c>
      <c r="AE32" s="18">
        <f t="shared" si="14"/>
        <v>0</v>
      </c>
      <c r="AF32" s="18">
        <f t="shared" si="15"/>
        <v>0</v>
      </c>
      <c r="AG32" s="19"/>
      <c r="AH32" s="10"/>
      <c r="AI32" s="10"/>
    </row>
    <row r="33" spans="1:35" ht="63.7" x14ac:dyDescent="0.25">
      <c r="A33" s="7" t="s">
        <v>57</v>
      </c>
      <c r="B33" s="23" t="s">
        <v>32</v>
      </c>
      <c r="C33" s="9">
        <f t="shared" si="0"/>
        <v>3444.3</v>
      </c>
      <c r="D33" s="18">
        <v>3444.3</v>
      </c>
      <c r="E33" s="18"/>
      <c r="F33" s="18"/>
      <c r="G33" s="18"/>
      <c r="H33" s="9">
        <f t="shared" si="1"/>
        <v>3244.15</v>
      </c>
      <c r="I33" s="18">
        <v>3244.15</v>
      </c>
      <c r="J33" s="18"/>
      <c r="K33" s="18"/>
      <c r="L33" s="18"/>
      <c r="M33" s="9">
        <f t="shared" si="18"/>
        <v>3595.9</v>
      </c>
      <c r="N33" s="84">
        <f>4138+317-859.1</f>
        <v>3595.9</v>
      </c>
      <c r="O33" s="18"/>
      <c r="P33" s="18"/>
      <c r="Q33" s="18"/>
      <c r="R33" s="9">
        <f t="shared" si="19"/>
        <v>3431.3</v>
      </c>
      <c r="S33" s="80">
        <v>3431.3</v>
      </c>
      <c r="T33" s="18"/>
      <c r="U33" s="18"/>
      <c r="V33" s="18"/>
      <c r="W33" s="9">
        <f t="shared" si="6"/>
        <v>7040.2000000000007</v>
      </c>
      <c r="X33" s="9">
        <f t="shared" si="7"/>
        <v>7040.2000000000007</v>
      </c>
      <c r="Y33" s="9">
        <f t="shared" si="8"/>
        <v>0</v>
      </c>
      <c r="Z33" s="9">
        <f t="shared" si="9"/>
        <v>0</v>
      </c>
      <c r="AA33" s="9">
        <f t="shared" si="10"/>
        <v>0</v>
      </c>
      <c r="AB33" s="9">
        <f t="shared" si="11"/>
        <v>6840.05</v>
      </c>
      <c r="AC33" s="18">
        <f t="shared" si="12"/>
        <v>6840.05</v>
      </c>
      <c r="AD33" s="18">
        <f t="shared" si="13"/>
        <v>0</v>
      </c>
      <c r="AE33" s="18">
        <f t="shared" si="14"/>
        <v>0</v>
      </c>
      <c r="AF33" s="18">
        <f t="shared" si="15"/>
        <v>0</v>
      </c>
      <c r="AG33" s="19"/>
      <c r="AH33" s="10"/>
      <c r="AI33" s="10"/>
    </row>
    <row r="34" spans="1:35" ht="52.5" customHeight="1" x14ac:dyDescent="0.25">
      <c r="A34" s="7" t="s">
        <v>58</v>
      </c>
      <c r="B34" s="24" t="s">
        <v>33</v>
      </c>
      <c r="C34" s="9">
        <f t="shared" si="0"/>
        <v>0</v>
      </c>
      <c r="D34" s="18"/>
      <c r="E34" s="18"/>
      <c r="F34" s="18"/>
      <c r="G34" s="18"/>
      <c r="H34" s="9">
        <f t="shared" si="1"/>
        <v>0</v>
      </c>
      <c r="I34" s="18"/>
      <c r="J34" s="18"/>
      <c r="K34" s="18"/>
      <c r="L34" s="18"/>
      <c r="M34" s="9">
        <f>N34+O34+P34+Q34</f>
        <v>157609.79999999999</v>
      </c>
      <c r="N34" s="85"/>
      <c r="O34" s="18"/>
      <c r="P34" s="18"/>
      <c r="Q34" s="18">
        <v>157609.79999999999</v>
      </c>
      <c r="R34" s="9">
        <f t="shared" si="19"/>
        <v>124858.6</v>
      </c>
      <c r="S34" s="80"/>
      <c r="T34" s="18"/>
      <c r="U34" s="18"/>
      <c r="V34" s="80">
        <v>124858.6</v>
      </c>
      <c r="W34" s="9">
        <f t="shared" si="6"/>
        <v>157609.79999999999</v>
      </c>
      <c r="X34" s="9">
        <f t="shared" si="7"/>
        <v>0</v>
      </c>
      <c r="Y34" s="9">
        <f t="shared" si="8"/>
        <v>0</v>
      </c>
      <c r="Z34" s="9">
        <f t="shared" si="9"/>
        <v>0</v>
      </c>
      <c r="AA34" s="9">
        <f t="shared" si="10"/>
        <v>157609.79999999999</v>
      </c>
      <c r="AB34" s="9">
        <f t="shared" si="11"/>
        <v>157609.79999999999</v>
      </c>
      <c r="AC34" s="18">
        <f t="shared" si="12"/>
        <v>0</v>
      </c>
      <c r="AD34" s="18">
        <f t="shared" si="13"/>
        <v>0</v>
      </c>
      <c r="AE34" s="18">
        <f t="shared" si="14"/>
        <v>0</v>
      </c>
      <c r="AF34" s="18">
        <f t="shared" si="15"/>
        <v>157609.79999999999</v>
      </c>
      <c r="AG34" s="19"/>
      <c r="AH34" s="10"/>
      <c r="AI34" s="10"/>
    </row>
    <row r="35" spans="1:35" ht="25.5" x14ac:dyDescent="0.25">
      <c r="A35" s="7" t="s">
        <v>156</v>
      </c>
      <c r="B35" s="25" t="s">
        <v>34</v>
      </c>
      <c r="C35" s="9">
        <f t="shared" si="0"/>
        <v>51757.8</v>
      </c>
      <c r="D35" s="18">
        <v>51757.8</v>
      </c>
      <c r="E35" s="18"/>
      <c r="F35" s="18"/>
      <c r="G35" s="18"/>
      <c r="H35" s="9">
        <f t="shared" si="1"/>
        <v>50257.93</v>
      </c>
      <c r="I35" s="18">
        <v>50257.93</v>
      </c>
      <c r="J35" s="18"/>
      <c r="K35" s="18"/>
      <c r="L35" s="18"/>
      <c r="M35" s="9">
        <f t="shared" si="18"/>
        <v>14836.1</v>
      </c>
      <c r="N35" s="18">
        <v>14834.1</v>
      </c>
      <c r="O35" s="18"/>
      <c r="P35" s="18"/>
      <c r="Q35" s="18">
        <v>2</v>
      </c>
      <c r="R35" s="9">
        <f>S35+T35+U35+V35</f>
        <v>14816.399999999998</v>
      </c>
      <c r="S35" s="80">
        <v>14814.399999999998</v>
      </c>
      <c r="T35" s="18"/>
      <c r="U35" s="18"/>
      <c r="V35" s="80">
        <v>2</v>
      </c>
      <c r="W35" s="9">
        <f t="shared" si="6"/>
        <v>66593.900000000009</v>
      </c>
      <c r="X35" s="9">
        <f t="shared" si="7"/>
        <v>66591.900000000009</v>
      </c>
      <c r="Y35" s="9">
        <f t="shared" si="8"/>
        <v>0</v>
      </c>
      <c r="Z35" s="9">
        <f t="shared" si="9"/>
        <v>0</v>
      </c>
      <c r="AA35" s="9">
        <f t="shared" si="10"/>
        <v>2</v>
      </c>
      <c r="AB35" s="9">
        <f t="shared" si="11"/>
        <v>65094.03</v>
      </c>
      <c r="AC35" s="18">
        <f t="shared" si="12"/>
        <v>65092.03</v>
      </c>
      <c r="AD35" s="18">
        <f t="shared" si="13"/>
        <v>0</v>
      </c>
      <c r="AE35" s="18">
        <f t="shared" si="14"/>
        <v>0</v>
      </c>
      <c r="AF35" s="18">
        <f t="shared" si="15"/>
        <v>2</v>
      </c>
      <c r="AG35" s="19"/>
      <c r="AH35" s="10"/>
      <c r="AI35" s="10"/>
    </row>
    <row r="36" spans="1:35" ht="114.65" x14ac:dyDescent="0.25">
      <c r="A36" s="7" t="s">
        <v>157</v>
      </c>
      <c r="B36" s="25" t="s">
        <v>153</v>
      </c>
      <c r="C36" s="9">
        <f t="shared" si="0"/>
        <v>0</v>
      </c>
      <c r="D36" s="18"/>
      <c r="E36" s="18"/>
      <c r="F36" s="18"/>
      <c r="G36" s="18"/>
      <c r="H36" s="9">
        <f t="shared" si="1"/>
        <v>0</v>
      </c>
      <c r="I36" s="18"/>
      <c r="J36" s="18"/>
      <c r="K36" s="18"/>
      <c r="L36" s="18"/>
      <c r="M36" s="9">
        <f t="shared" si="18"/>
        <v>1130</v>
      </c>
      <c r="N36" s="82">
        <v>130</v>
      </c>
      <c r="O36" s="82">
        <v>1000</v>
      </c>
      <c r="P36" s="18"/>
      <c r="Q36" s="18"/>
      <c r="R36" s="9">
        <f t="shared" si="19"/>
        <v>1130</v>
      </c>
      <c r="S36" s="82">
        <v>130</v>
      </c>
      <c r="T36" s="82">
        <v>1000</v>
      </c>
      <c r="U36" s="18"/>
      <c r="V36" s="18"/>
      <c r="W36" s="9">
        <f t="shared" si="6"/>
        <v>1130</v>
      </c>
      <c r="X36" s="9">
        <f t="shared" si="7"/>
        <v>130</v>
      </c>
      <c r="Y36" s="9">
        <f t="shared" si="8"/>
        <v>1000</v>
      </c>
      <c r="Z36" s="9">
        <f t="shared" si="9"/>
        <v>0</v>
      </c>
      <c r="AA36" s="9">
        <f t="shared" si="10"/>
        <v>0</v>
      </c>
      <c r="AB36" s="9">
        <f t="shared" si="11"/>
        <v>1130</v>
      </c>
      <c r="AC36" s="18">
        <f t="shared" si="12"/>
        <v>130</v>
      </c>
      <c r="AD36" s="18">
        <f t="shared" si="13"/>
        <v>1000</v>
      </c>
      <c r="AE36" s="18">
        <f t="shared" si="14"/>
        <v>0</v>
      </c>
      <c r="AF36" s="18">
        <f t="shared" si="15"/>
        <v>0</v>
      </c>
      <c r="AG36" s="19"/>
      <c r="AH36" s="10"/>
      <c r="AI36" s="10"/>
    </row>
    <row r="37" spans="1:35" s="16" customFormat="1" ht="54" customHeight="1" x14ac:dyDescent="0.3">
      <c r="A37" s="13" t="s">
        <v>158</v>
      </c>
      <c r="B37" s="26" t="s">
        <v>35</v>
      </c>
      <c r="C37" s="9">
        <f t="shared" si="0"/>
        <v>449.54</v>
      </c>
      <c r="D37" s="14">
        <f>D38</f>
        <v>364.8</v>
      </c>
      <c r="E37" s="14">
        <f>E38</f>
        <v>84.74</v>
      </c>
      <c r="F37" s="14"/>
      <c r="G37" s="14"/>
      <c r="H37" s="9">
        <f t="shared" si="1"/>
        <v>441.40999999999997</v>
      </c>
      <c r="I37" s="14">
        <f>I38</f>
        <v>364.15</v>
      </c>
      <c r="J37" s="14">
        <f>J38</f>
        <v>77.260000000000005</v>
      </c>
      <c r="K37" s="14"/>
      <c r="L37" s="14"/>
      <c r="M37" s="9">
        <f t="shared" si="18"/>
        <v>543.79999999999995</v>
      </c>
      <c r="N37" s="14">
        <f>N38</f>
        <v>543.79999999999995</v>
      </c>
      <c r="O37" s="14">
        <f>O38</f>
        <v>0</v>
      </c>
      <c r="P37" s="14"/>
      <c r="Q37" s="14"/>
      <c r="R37" s="9">
        <f t="shared" si="19"/>
        <v>487.8</v>
      </c>
      <c r="S37" s="14">
        <f>S38</f>
        <v>487.8</v>
      </c>
      <c r="T37" s="14">
        <f>T38</f>
        <v>0</v>
      </c>
      <c r="U37" s="14"/>
      <c r="V37" s="14"/>
      <c r="W37" s="9">
        <f t="shared" si="6"/>
        <v>993.33999999999992</v>
      </c>
      <c r="X37" s="9">
        <f t="shared" si="7"/>
        <v>908.59999999999991</v>
      </c>
      <c r="Y37" s="9">
        <f t="shared" si="8"/>
        <v>84.74</v>
      </c>
      <c r="Z37" s="9">
        <f t="shared" si="9"/>
        <v>0</v>
      </c>
      <c r="AA37" s="9">
        <f t="shared" si="10"/>
        <v>0</v>
      </c>
      <c r="AB37" s="9">
        <f t="shared" si="11"/>
        <v>985.20999999999992</v>
      </c>
      <c r="AC37" s="18">
        <f t="shared" si="12"/>
        <v>907.94999999999993</v>
      </c>
      <c r="AD37" s="18">
        <f t="shared" si="13"/>
        <v>77.260000000000005</v>
      </c>
      <c r="AE37" s="18">
        <f t="shared" si="14"/>
        <v>0</v>
      </c>
      <c r="AF37" s="18">
        <f t="shared" si="15"/>
        <v>0</v>
      </c>
      <c r="AG37" s="22"/>
      <c r="AH37" s="15"/>
      <c r="AI37" s="15"/>
    </row>
    <row r="38" spans="1:35" ht="68.95" customHeight="1" x14ac:dyDescent="0.25">
      <c r="A38" s="7" t="s">
        <v>159</v>
      </c>
      <c r="B38" s="25" t="s">
        <v>36</v>
      </c>
      <c r="C38" s="9">
        <f t="shared" si="0"/>
        <v>449.54</v>
      </c>
      <c r="D38" s="18">
        <v>364.8</v>
      </c>
      <c r="E38" s="6">
        <v>84.74</v>
      </c>
      <c r="F38" s="18"/>
      <c r="G38" s="18"/>
      <c r="H38" s="9">
        <f t="shared" si="1"/>
        <v>441.40999999999997</v>
      </c>
      <c r="I38" s="18">
        <v>364.15</v>
      </c>
      <c r="J38" s="18">
        <v>77.260000000000005</v>
      </c>
      <c r="K38" s="18"/>
      <c r="L38" s="18"/>
      <c r="M38" s="9">
        <f t="shared" si="18"/>
        <v>543.79999999999995</v>
      </c>
      <c r="N38" s="82">
        <f>531.3+12.5</f>
        <v>543.79999999999995</v>
      </c>
      <c r="O38" s="18"/>
      <c r="P38" s="18"/>
      <c r="Q38" s="18"/>
      <c r="R38" s="9">
        <f t="shared" si="19"/>
        <v>487.8</v>
      </c>
      <c r="S38" s="80">
        <v>487.8</v>
      </c>
      <c r="T38" s="18"/>
      <c r="U38" s="18"/>
      <c r="V38" s="18"/>
      <c r="W38" s="9">
        <f t="shared" si="6"/>
        <v>993.33999999999992</v>
      </c>
      <c r="X38" s="9">
        <f t="shared" si="7"/>
        <v>908.59999999999991</v>
      </c>
      <c r="Y38" s="9">
        <f t="shared" si="8"/>
        <v>84.74</v>
      </c>
      <c r="Z38" s="9">
        <f t="shared" si="9"/>
        <v>0</v>
      </c>
      <c r="AA38" s="9">
        <f t="shared" si="10"/>
        <v>0</v>
      </c>
      <c r="AB38" s="9">
        <f t="shared" si="11"/>
        <v>985.20999999999992</v>
      </c>
      <c r="AC38" s="18">
        <f t="shared" si="12"/>
        <v>907.94999999999993</v>
      </c>
      <c r="AD38" s="18">
        <f t="shared" si="13"/>
        <v>77.260000000000005</v>
      </c>
      <c r="AE38" s="18">
        <f t="shared" si="14"/>
        <v>0</v>
      </c>
      <c r="AF38" s="18">
        <f t="shared" si="15"/>
        <v>0</v>
      </c>
      <c r="AG38" s="19"/>
      <c r="AH38" s="10"/>
      <c r="AI38" s="10"/>
    </row>
    <row r="39" spans="1:35" s="103" customFormat="1" ht="25.5" x14ac:dyDescent="0.25">
      <c r="A39" s="73"/>
      <c r="B39" s="73" t="s">
        <v>67</v>
      </c>
      <c r="C39" s="101">
        <f t="shared" si="0"/>
        <v>1262831.2699999998</v>
      </c>
      <c r="D39" s="101">
        <f>D40</f>
        <v>209990.88999999998</v>
      </c>
      <c r="E39" s="101">
        <f>E40</f>
        <v>1049540.5</v>
      </c>
      <c r="F39" s="101">
        <f>F40</f>
        <v>0</v>
      </c>
      <c r="G39" s="101">
        <f>G40</f>
        <v>3299.88</v>
      </c>
      <c r="H39" s="101">
        <f t="shared" si="1"/>
        <v>1253680.42</v>
      </c>
      <c r="I39" s="101">
        <f>I40</f>
        <v>206933.90000000002</v>
      </c>
      <c r="J39" s="101">
        <f>J40</f>
        <v>1044591.8999999999</v>
      </c>
      <c r="K39" s="101">
        <f>K40</f>
        <v>0</v>
      </c>
      <c r="L39" s="101">
        <f>L40</f>
        <v>2154.62</v>
      </c>
      <c r="M39" s="101">
        <f t="shared" si="18"/>
        <v>1307083.5999999999</v>
      </c>
      <c r="N39" s="101">
        <f>N40</f>
        <v>199757.7</v>
      </c>
      <c r="O39" s="101">
        <f>O40</f>
        <v>1088229</v>
      </c>
      <c r="P39" s="101">
        <f>P40</f>
        <v>0</v>
      </c>
      <c r="Q39" s="101">
        <f>Q40</f>
        <v>19096.900000000001</v>
      </c>
      <c r="R39" s="101">
        <f t="shared" si="19"/>
        <v>1292945.2000000002</v>
      </c>
      <c r="S39" s="101">
        <f>S40</f>
        <v>197880.1</v>
      </c>
      <c r="T39" s="101">
        <f>T40</f>
        <v>1085724.8</v>
      </c>
      <c r="U39" s="101">
        <f>U40</f>
        <v>0</v>
      </c>
      <c r="V39" s="101">
        <f>V40</f>
        <v>9340.2999999999993</v>
      </c>
      <c r="W39" s="101">
        <f t="shared" si="6"/>
        <v>2569914.8699999996</v>
      </c>
      <c r="X39" s="101">
        <f t="shared" si="7"/>
        <v>409748.58999999997</v>
      </c>
      <c r="Y39" s="101">
        <f t="shared" si="8"/>
        <v>2137769.5</v>
      </c>
      <c r="Z39" s="101">
        <f t="shared" si="9"/>
        <v>0</v>
      </c>
      <c r="AA39" s="101">
        <f t="shared" si="10"/>
        <v>22396.780000000002</v>
      </c>
      <c r="AB39" s="101">
        <f t="shared" si="11"/>
        <v>2560764.02</v>
      </c>
      <c r="AC39" s="104">
        <f t="shared" si="12"/>
        <v>406691.60000000003</v>
      </c>
      <c r="AD39" s="104">
        <f t="shared" si="13"/>
        <v>2132820.9</v>
      </c>
      <c r="AE39" s="104">
        <f t="shared" si="14"/>
        <v>0</v>
      </c>
      <c r="AF39" s="104">
        <f t="shared" si="15"/>
        <v>21251.52</v>
      </c>
      <c r="AG39" s="105"/>
      <c r="AH39" s="102"/>
      <c r="AI39" s="102"/>
    </row>
    <row r="40" spans="1:35" s="12" customFormat="1" ht="76.45" x14ac:dyDescent="0.25">
      <c r="A40" s="8"/>
      <c r="B40" s="8" t="s">
        <v>66</v>
      </c>
      <c r="C40" s="9">
        <f t="shared" si="0"/>
        <v>1262831.2699999998</v>
      </c>
      <c r="D40" s="9">
        <f>D41+D66</f>
        <v>209990.88999999998</v>
      </c>
      <c r="E40" s="9">
        <f>E41+E66</f>
        <v>1049540.5</v>
      </c>
      <c r="F40" s="9">
        <f>F41+F66</f>
        <v>0</v>
      </c>
      <c r="G40" s="9">
        <f>G41+G66</f>
        <v>3299.88</v>
      </c>
      <c r="H40" s="9">
        <f t="shared" si="1"/>
        <v>1253680.42</v>
      </c>
      <c r="I40" s="9">
        <f>I41+I66</f>
        <v>206933.90000000002</v>
      </c>
      <c r="J40" s="9">
        <f>J41+J66</f>
        <v>1044591.8999999999</v>
      </c>
      <c r="K40" s="9">
        <f>K41+K66</f>
        <v>0</v>
      </c>
      <c r="L40" s="9">
        <f>L41+L66</f>
        <v>2154.62</v>
      </c>
      <c r="M40" s="9">
        <f t="shared" si="18"/>
        <v>1307083.5999999999</v>
      </c>
      <c r="N40" s="9">
        <f>N41+N66</f>
        <v>199757.7</v>
      </c>
      <c r="O40" s="9">
        <f>O41+O66</f>
        <v>1088229</v>
      </c>
      <c r="P40" s="9">
        <f>P41+P66</f>
        <v>0</v>
      </c>
      <c r="Q40" s="9">
        <f>Q41+Q66</f>
        <v>19096.900000000001</v>
      </c>
      <c r="R40" s="9">
        <f t="shared" si="19"/>
        <v>1292945.2000000002</v>
      </c>
      <c r="S40" s="9">
        <f>S41+S66</f>
        <v>197880.1</v>
      </c>
      <c r="T40" s="9">
        <f>T41+T66</f>
        <v>1085724.8</v>
      </c>
      <c r="U40" s="9">
        <f>U41+U66</f>
        <v>0</v>
      </c>
      <c r="V40" s="9">
        <f>V41+V66</f>
        <v>9340.2999999999993</v>
      </c>
      <c r="W40" s="9">
        <f t="shared" si="6"/>
        <v>2569914.8699999996</v>
      </c>
      <c r="X40" s="9">
        <f t="shared" si="7"/>
        <v>409748.58999999997</v>
      </c>
      <c r="Y40" s="9">
        <f t="shared" si="8"/>
        <v>2137769.5</v>
      </c>
      <c r="Z40" s="9">
        <f t="shared" si="9"/>
        <v>0</v>
      </c>
      <c r="AA40" s="9">
        <f t="shared" si="10"/>
        <v>22396.780000000002</v>
      </c>
      <c r="AB40" s="9">
        <f t="shared" si="11"/>
        <v>2560764.02</v>
      </c>
      <c r="AC40" s="9">
        <f t="shared" si="12"/>
        <v>406691.60000000003</v>
      </c>
      <c r="AD40" s="9">
        <f t="shared" si="13"/>
        <v>2132820.9</v>
      </c>
      <c r="AE40" s="9">
        <f t="shared" si="14"/>
        <v>0</v>
      </c>
      <c r="AF40" s="9">
        <f t="shared" si="15"/>
        <v>21251.52</v>
      </c>
      <c r="AG40" s="27"/>
      <c r="AH40" s="11"/>
      <c r="AI40" s="11"/>
    </row>
    <row r="41" spans="1:35" s="16" customFormat="1" ht="53.2" x14ac:dyDescent="0.3">
      <c r="A41" s="13"/>
      <c r="B41" s="13" t="s">
        <v>68</v>
      </c>
      <c r="C41" s="14">
        <f t="shared" si="0"/>
        <v>1261751.2399999998</v>
      </c>
      <c r="D41" s="14">
        <f>SUM(D42:D65)</f>
        <v>209098.36</v>
      </c>
      <c r="E41" s="14">
        <f>E42+E43+E44+E53+E54+E55+E58+E59+E60+E62</f>
        <v>1049353</v>
      </c>
      <c r="F41" s="14">
        <f>SUM(F42:F65)</f>
        <v>0</v>
      </c>
      <c r="G41" s="14">
        <f>SUM(G42:G65)</f>
        <v>3299.88</v>
      </c>
      <c r="H41" s="14">
        <f t="shared" si="1"/>
        <v>1252607.3800000001</v>
      </c>
      <c r="I41" s="14">
        <f>SUM(I42:I65)</f>
        <v>206047.95</v>
      </c>
      <c r="J41" s="14">
        <f>J42+J43+J44+J53+J54+J55+J58+J59+J60+J62</f>
        <v>1044404.8099999999</v>
      </c>
      <c r="K41" s="14">
        <f>SUM(K42:K65)</f>
        <v>0</v>
      </c>
      <c r="L41" s="14">
        <f>SUM(L42:L65)</f>
        <v>2154.62</v>
      </c>
      <c r="M41" s="14">
        <f t="shared" si="18"/>
        <v>1305825.5999999999</v>
      </c>
      <c r="N41" s="14">
        <f>SUM(N42:N65)</f>
        <v>198499.7</v>
      </c>
      <c r="O41" s="14">
        <f>O42+O43+O44+O53+O54+O55+O58+O59+O60+O62+O63</f>
        <v>1088229</v>
      </c>
      <c r="P41" s="14">
        <f>SUM(P42:P65)</f>
        <v>0</v>
      </c>
      <c r="Q41" s="14">
        <f>SUM(Q42:Q65)</f>
        <v>19096.900000000001</v>
      </c>
      <c r="R41" s="14">
        <f t="shared" si="19"/>
        <v>1291786.8</v>
      </c>
      <c r="S41" s="14">
        <f>SUM(S42:S65)</f>
        <v>196721.7</v>
      </c>
      <c r="T41" s="14">
        <f>T42+T43+T44+T53+T54+T55+T58+T59+T60+T62+T63</f>
        <v>1085724.8</v>
      </c>
      <c r="U41" s="14">
        <f>SUM(U42:U65)</f>
        <v>0</v>
      </c>
      <c r="V41" s="14">
        <f>SUM(V42:V65)</f>
        <v>9340.2999999999993</v>
      </c>
      <c r="W41" s="14">
        <f t="shared" si="6"/>
        <v>2567576.84</v>
      </c>
      <c r="X41" s="14">
        <f t="shared" si="7"/>
        <v>407598.06</v>
      </c>
      <c r="Y41" s="14">
        <f t="shared" si="8"/>
        <v>2137582</v>
      </c>
      <c r="Z41" s="14">
        <f t="shared" si="9"/>
        <v>0</v>
      </c>
      <c r="AA41" s="14">
        <f t="shared" si="10"/>
        <v>22396.780000000002</v>
      </c>
      <c r="AB41" s="14">
        <f t="shared" si="11"/>
        <v>2558432.98</v>
      </c>
      <c r="AC41" s="14">
        <f t="shared" si="12"/>
        <v>404547.65</v>
      </c>
      <c r="AD41" s="14">
        <f t="shared" si="13"/>
        <v>2132633.81</v>
      </c>
      <c r="AE41" s="14">
        <f t="shared" si="14"/>
        <v>0</v>
      </c>
      <c r="AF41" s="14">
        <f t="shared" si="15"/>
        <v>21251.52</v>
      </c>
      <c r="AG41" s="22"/>
      <c r="AH41" s="15"/>
      <c r="AI41" s="15"/>
    </row>
    <row r="42" spans="1:35" ht="104.95" customHeight="1" x14ac:dyDescent="0.25">
      <c r="A42" s="64" t="s">
        <v>42</v>
      </c>
      <c r="B42" s="29" t="s">
        <v>69</v>
      </c>
      <c r="C42" s="9">
        <f t="shared" si="0"/>
        <v>1809</v>
      </c>
      <c r="D42" s="18"/>
      <c r="E42" s="1">
        <v>1809</v>
      </c>
      <c r="F42" s="18"/>
      <c r="G42" s="18"/>
      <c r="H42" s="9">
        <f t="shared" si="1"/>
        <v>1539.11</v>
      </c>
      <c r="I42" s="18"/>
      <c r="J42" s="18">
        <v>1539.11</v>
      </c>
      <c r="K42" s="18"/>
      <c r="L42" s="18"/>
      <c r="M42" s="9">
        <f t="shared" si="18"/>
        <v>0</v>
      </c>
      <c r="N42" s="18"/>
      <c r="O42" s="18"/>
      <c r="P42" s="18"/>
      <c r="Q42" s="18"/>
      <c r="R42" s="9">
        <f t="shared" si="19"/>
        <v>0</v>
      </c>
      <c r="S42" s="18"/>
      <c r="T42" s="18">
        <v>0</v>
      </c>
      <c r="U42" s="18"/>
      <c r="V42" s="18"/>
      <c r="W42" s="9">
        <f t="shared" si="6"/>
        <v>1809</v>
      </c>
      <c r="X42" s="9">
        <f t="shared" si="7"/>
        <v>0</v>
      </c>
      <c r="Y42" s="9">
        <f t="shared" si="8"/>
        <v>1809</v>
      </c>
      <c r="Z42" s="9">
        <f t="shared" si="9"/>
        <v>0</v>
      </c>
      <c r="AA42" s="9">
        <f t="shared" si="10"/>
        <v>0</v>
      </c>
      <c r="AB42" s="9">
        <f t="shared" si="11"/>
        <v>1539.11</v>
      </c>
      <c r="AC42" s="18">
        <f t="shared" si="12"/>
        <v>0</v>
      </c>
      <c r="AD42" s="18">
        <f t="shared" si="13"/>
        <v>1539.11</v>
      </c>
      <c r="AE42" s="18">
        <f t="shared" si="14"/>
        <v>0</v>
      </c>
      <c r="AF42" s="18">
        <f t="shared" si="15"/>
        <v>0</v>
      </c>
      <c r="AG42" s="19"/>
      <c r="AH42" s="10"/>
      <c r="AI42" s="10"/>
    </row>
    <row r="43" spans="1:35" ht="67.599999999999994" customHeight="1" x14ac:dyDescent="0.25">
      <c r="A43" s="64" t="s">
        <v>43</v>
      </c>
      <c r="B43" s="65" t="s">
        <v>70</v>
      </c>
      <c r="C43" s="9">
        <f t="shared" si="0"/>
        <v>9418</v>
      </c>
      <c r="D43" s="18"/>
      <c r="E43" s="1">
        <v>9418</v>
      </c>
      <c r="F43" s="18"/>
      <c r="G43" s="18"/>
      <c r="H43" s="9">
        <f t="shared" si="1"/>
        <v>9063.11</v>
      </c>
      <c r="I43" s="18"/>
      <c r="J43" s="18">
        <v>9063.11</v>
      </c>
      <c r="K43" s="18"/>
      <c r="L43" s="18"/>
      <c r="M43" s="9">
        <f t="shared" si="18"/>
        <v>8991</v>
      </c>
      <c r="N43" s="18"/>
      <c r="O43" s="87">
        <f>280+8446+265</f>
        <v>8991</v>
      </c>
      <c r="P43" s="18"/>
      <c r="Q43" s="18"/>
      <c r="R43" s="9">
        <f t="shared" si="19"/>
        <v>8751.4</v>
      </c>
      <c r="S43" s="18"/>
      <c r="T43" s="80">
        <v>8751.4</v>
      </c>
      <c r="U43" s="18"/>
      <c r="V43" s="18"/>
      <c r="W43" s="9">
        <f t="shared" si="6"/>
        <v>18409</v>
      </c>
      <c r="X43" s="9">
        <f t="shared" si="7"/>
        <v>0</v>
      </c>
      <c r="Y43" s="9">
        <f t="shared" si="8"/>
        <v>18409</v>
      </c>
      <c r="Z43" s="9">
        <f t="shared" si="9"/>
        <v>0</v>
      </c>
      <c r="AA43" s="9">
        <f t="shared" si="10"/>
        <v>0</v>
      </c>
      <c r="AB43" s="9">
        <f t="shared" si="11"/>
        <v>18054.11</v>
      </c>
      <c r="AC43" s="18">
        <f t="shared" si="12"/>
        <v>0</v>
      </c>
      <c r="AD43" s="18">
        <f t="shared" si="13"/>
        <v>18054.11</v>
      </c>
      <c r="AE43" s="18">
        <f t="shared" si="14"/>
        <v>0</v>
      </c>
      <c r="AF43" s="18">
        <f t="shared" si="15"/>
        <v>0</v>
      </c>
      <c r="AG43" s="19"/>
      <c r="AH43" s="10"/>
      <c r="AI43" s="10"/>
    </row>
    <row r="44" spans="1:35" ht="152.9" x14ac:dyDescent="0.25">
      <c r="A44" s="64" t="s">
        <v>44</v>
      </c>
      <c r="B44" s="30" t="s">
        <v>109</v>
      </c>
      <c r="C44" s="9">
        <f t="shared" si="0"/>
        <v>983805</v>
      </c>
      <c r="D44" s="18"/>
      <c r="E44" s="1">
        <v>983805</v>
      </c>
      <c r="F44" s="18"/>
      <c r="G44" s="18"/>
      <c r="H44" s="9">
        <f t="shared" si="1"/>
        <v>981352.8</v>
      </c>
      <c r="I44" s="18"/>
      <c r="J44" s="18">
        <v>981352.8</v>
      </c>
      <c r="K44" s="18"/>
      <c r="L44" s="18"/>
      <c r="M44" s="9">
        <f t="shared" si="18"/>
        <v>1010127</v>
      </c>
      <c r="N44" s="18"/>
      <c r="O44" s="70">
        <f>SUM(O45:O48)</f>
        <v>1010127</v>
      </c>
      <c r="P44" s="18"/>
      <c r="Q44" s="18"/>
      <c r="R44" s="9">
        <f t="shared" si="19"/>
        <v>1009643.2</v>
      </c>
      <c r="S44" s="18"/>
      <c r="T44" s="70">
        <f>SUM(T45:T48)</f>
        <v>1009643.2</v>
      </c>
      <c r="U44" s="18"/>
      <c r="V44" s="18"/>
      <c r="W44" s="9">
        <f t="shared" si="6"/>
        <v>1993932</v>
      </c>
      <c r="X44" s="9">
        <f t="shared" si="7"/>
        <v>0</v>
      </c>
      <c r="Y44" s="9">
        <f t="shared" si="8"/>
        <v>1993932</v>
      </c>
      <c r="Z44" s="9">
        <f t="shared" si="9"/>
        <v>0</v>
      </c>
      <c r="AA44" s="9">
        <f t="shared" si="10"/>
        <v>0</v>
      </c>
      <c r="AB44" s="9">
        <f t="shared" si="11"/>
        <v>1991479.8</v>
      </c>
      <c r="AC44" s="18">
        <f t="shared" si="12"/>
        <v>0</v>
      </c>
      <c r="AD44" s="18">
        <f t="shared" si="13"/>
        <v>1991479.8</v>
      </c>
      <c r="AE44" s="18">
        <f t="shared" si="14"/>
        <v>0</v>
      </c>
      <c r="AF44" s="18">
        <f t="shared" si="15"/>
        <v>0</v>
      </c>
      <c r="AG44" s="19"/>
      <c r="AH44" s="10"/>
      <c r="AI44" s="10"/>
    </row>
    <row r="45" spans="1:35" ht="76.45" x14ac:dyDescent="0.25">
      <c r="A45" s="64" t="s">
        <v>71</v>
      </c>
      <c r="B45" s="29" t="s">
        <v>72</v>
      </c>
      <c r="C45" s="9">
        <f t="shared" si="0"/>
        <v>717330</v>
      </c>
      <c r="D45" s="18"/>
      <c r="E45" s="1">
        <v>717330</v>
      </c>
      <c r="F45" s="18"/>
      <c r="G45" s="18"/>
      <c r="H45" s="9">
        <f t="shared" si="1"/>
        <v>716015.63</v>
      </c>
      <c r="I45" s="18"/>
      <c r="J45" s="18">
        <v>716015.63</v>
      </c>
      <c r="K45" s="18"/>
      <c r="L45" s="18"/>
      <c r="M45" s="9">
        <f t="shared" si="18"/>
        <v>736568</v>
      </c>
      <c r="N45" s="18"/>
      <c r="O45" s="70">
        <f>692101+44630-163</f>
        <v>736568</v>
      </c>
      <c r="P45" s="18"/>
      <c r="Q45" s="18"/>
      <c r="R45" s="9">
        <f t="shared" si="19"/>
        <v>736565.7</v>
      </c>
      <c r="S45" s="18"/>
      <c r="T45" s="80">
        <v>736565.7</v>
      </c>
      <c r="U45" s="18"/>
      <c r="V45" s="18"/>
      <c r="W45" s="9">
        <f t="shared" si="6"/>
        <v>1453898</v>
      </c>
      <c r="X45" s="9">
        <f t="shared" si="7"/>
        <v>0</v>
      </c>
      <c r="Y45" s="9">
        <f t="shared" si="8"/>
        <v>1453898</v>
      </c>
      <c r="Z45" s="9">
        <f t="shared" si="9"/>
        <v>0</v>
      </c>
      <c r="AA45" s="9">
        <f t="shared" si="10"/>
        <v>0</v>
      </c>
      <c r="AB45" s="9">
        <f t="shared" si="11"/>
        <v>1452583.63</v>
      </c>
      <c r="AC45" s="18">
        <f t="shared" si="12"/>
        <v>0</v>
      </c>
      <c r="AD45" s="18">
        <f t="shared" si="13"/>
        <v>1452583.63</v>
      </c>
      <c r="AE45" s="18">
        <f t="shared" si="14"/>
        <v>0</v>
      </c>
      <c r="AF45" s="18">
        <f t="shared" si="15"/>
        <v>0</v>
      </c>
      <c r="AG45" s="19"/>
      <c r="AH45" s="10"/>
      <c r="AI45" s="10"/>
    </row>
    <row r="46" spans="1:35" ht="50.95" x14ac:dyDescent="0.25">
      <c r="A46" s="64" t="s">
        <v>73</v>
      </c>
      <c r="B46" s="29" t="s">
        <v>74</v>
      </c>
      <c r="C46" s="9">
        <f t="shared" si="0"/>
        <v>235391</v>
      </c>
      <c r="D46" s="18"/>
      <c r="E46" s="1">
        <v>235391</v>
      </c>
      <c r="F46" s="18"/>
      <c r="G46" s="18"/>
      <c r="H46" s="9">
        <f t="shared" si="1"/>
        <v>234328.15</v>
      </c>
      <c r="I46" s="18"/>
      <c r="J46" s="18">
        <v>234328.15</v>
      </c>
      <c r="K46" s="18"/>
      <c r="L46" s="18"/>
      <c r="M46" s="9">
        <f t="shared" si="18"/>
        <v>240299</v>
      </c>
      <c r="N46" s="18"/>
      <c r="O46" s="70">
        <f>226972+13381-54</f>
        <v>240299</v>
      </c>
      <c r="P46" s="18"/>
      <c r="Q46" s="18"/>
      <c r="R46" s="9">
        <f t="shared" si="19"/>
        <v>240299</v>
      </c>
      <c r="S46" s="18"/>
      <c r="T46" s="80">
        <v>240299</v>
      </c>
      <c r="U46" s="18"/>
      <c r="V46" s="18"/>
      <c r="W46" s="9">
        <f t="shared" si="6"/>
        <v>475690</v>
      </c>
      <c r="X46" s="9">
        <f t="shared" si="7"/>
        <v>0</v>
      </c>
      <c r="Y46" s="9">
        <f t="shared" si="8"/>
        <v>475690</v>
      </c>
      <c r="Z46" s="9">
        <f t="shared" si="9"/>
        <v>0</v>
      </c>
      <c r="AA46" s="9">
        <f t="shared" si="10"/>
        <v>0</v>
      </c>
      <c r="AB46" s="9">
        <f t="shared" si="11"/>
        <v>474627.15</v>
      </c>
      <c r="AC46" s="18">
        <f t="shared" si="12"/>
        <v>0</v>
      </c>
      <c r="AD46" s="18">
        <f t="shared" si="13"/>
        <v>474627.15</v>
      </c>
      <c r="AE46" s="18">
        <f t="shared" si="14"/>
        <v>0</v>
      </c>
      <c r="AF46" s="18">
        <f t="shared" si="15"/>
        <v>0</v>
      </c>
      <c r="AG46" s="19"/>
      <c r="AH46" s="10"/>
      <c r="AI46" s="10"/>
    </row>
    <row r="47" spans="1:35" ht="25.5" x14ac:dyDescent="0.25">
      <c r="A47" s="64" t="s">
        <v>75</v>
      </c>
      <c r="B47" s="29" t="s">
        <v>76</v>
      </c>
      <c r="C47" s="9">
        <f t="shared" si="0"/>
        <v>30719</v>
      </c>
      <c r="D47" s="18"/>
      <c r="E47" s="1">
        <v>30719</v>
      </c>
      <c r="F47" s="18"/>
      <c r="G47" s="18"/>
      <c r="H47" s="9">
        <f t="shared" si="1"/>
        <v>30719</v>
      </c>
      <c r="I47" s="18"/>
      <c r="J47" s="18">
        <v>30719</v>
      </c>
      <c r="K47" s="18"/>
      <c r="L47" s="18"/>
      <c r="M47" s="9">
        <f t="shared" si="18"/>
        <v>32512</v>
      </c>
      <c r="N47" s="18"/>
      <c r="O47" s="70">
        <f>30656+1856</f>
        <v>32512</v>
      </c>
      <c r="P47" s="18"/>
      <c r="Q47" s="18"/>
      <c r="R47" s="9">
        <f t="shared" si="19"/>
        <v>32512</v>
      </c>
      <c r="S47" s="18"/>
      <c r="T47" s="80">
        <v>32512</v>
      </c>
      <c r="U47" s="18"/>
      <c r="V47" s="18"/>
      <c r="W47" s="9">
        <f t="shared" si="6"/>
        <v>63231</v>
      </c>
      <c r="X47" s="9">
        <f t="shared" si="7"/>
        <v>0</v>
      </c>
      <c r="Y47" s="9">
        <f t="shared" si="8"/>
        <v>63231</v>
      </c>
      <c r="Z47" s="9">
        <f t="shared" si="9"/>
        <v>0</v>
      </c>
      <c r="AA47" s="9">
        <f t="shared" si="10"/>
        <v>0</v>
      </c>
      <c r="AB47" s="9">
        <f t="shared" si="11"/>
        <v>63231</v>
      </c>
      <c r="AC47" s="18">
        <f t="shared" si="12"/>
        <v>0</v>
      </c>
      <c r="AD47" s="18">
        <f t="shared" si="13"/>
        <v>63231</v>
      </c>
      <c r="AE47" s="18">
        <f t="shared" si="14"/>
        <v>0</v>
      </c>
      <c r="AF47" s="18">
        <f t="shared" si="15"/>
        <v>0</v>
      </c>
      <c r="AG47" s="19"/>
      <c r="AH47" s="10"/>
      <c r="AI47" s="10"/>
    </row>
    <row r="48" spans="1:35" ht="50.95" x14ac:dyDescent="0.25">
      <c r="A48" s="64" t="s">
        <v>77</v>
      </c>
      <c r="B48" s="31" t="s">
        <v>78</v>
      </c>
      <c r="C48" s="9">
        <f t="shared" si="0"/>
        <v>365</v>
      </c>
      <c r="D48" s="18"/>
      <c r="E48" s="1">
        <v>365</v>
      </c>
      <c r="F48" s="18"/>
      <c r="G48" s="18"/>
      <c r="H48" s="9">
        <f t="shared" si="1"/>
        <v>290.02</v>
      </c>
      <c r="I48" s="18"/>
      <c r="J48" s="18">
        <v>290.02</v>
      </c>
      <c r="K48" s="18"/>
      <c r="L48" s="18"/>
      <c r="M48" s="9">
        <f t="shared" si="18"/>
        <v>748</v>
      </c>
      <c r="N48" s="18"/>
      <c r="O48" s="70">
        <f>752-4</f>
        <v>748</v>
      </c>
      <c r="P48" s="18"/>
      <c r="Q48" s="18"/>
      <c r="R48" s="9">
        <f t="shared" si="19"/>
        <v>266.5</v>
      </c>
      <c r="S48" s="18"/>
      <c r="T48" s="80">
        <v>266.5</v>
      </c>
      <c r="U48" s="18"/>
      <c r="V48" s="18"/>
      <c r="W48" s="9">
        <f t="shared" si="6"/>
        <v>1113</v>
      </c>
      <c r="X48" s="9">
        <f t="shared" si="7"/>
        <v>0</v>
      </c>
      <c r="Y48" s="9">
        <f t="shared" si="8"/>
        <v>1113</v>
      </c>
      <c r="Z48" s="9">
        <f t="shared" si="9"/>
        <v>0</v>
      </c>
      <c r="AA48" s="9">
        <f t="shared" si="10"/>
        <v>0</v>
      </c>
      <c r="AB48" s="9">
        <f t="shared" si="11"/>
        <v>1038.02</v>
      </c>
      <c r="AC48" s="18">
        <f t="shared" si="12"/>
        <v>0</v>
      </c>
      <c r="AD48" s="18">
        <f t="shared" si="13"/>
        <v>1038.02</v>
      </c>
      <c r="AE48" s="18">
        <f t="shared" si="14"/>
        <v>0</v>
      </c>
      <c r="AF48" s="18">
        <f t="shared" si="15"/>
        <v>0</v>
      </c>
      <c r="AG48" s="19"/>
      <c r="AH48" s="10"/>
      <c r="AI48" s="10"/>
    </row>
    <row r="49" spans="1:35" ht="63.7" x14ac:dyDescent="0.25">
      <c r="A49" s="64" t="s">
        <v>45</v>
      </c>
      <c r="B49" s="2" t="s">
        <v>79</v>
      </c>
      <c r="C49" s="9">
        <f t="shared" si="0"/>
        <v>38</v>
      </c>
      <c r="D49" s="1">
        <v>38</v>
      </c>
      <c r="E49" s="18"/>
      <c r="F49" s="18"/>
      <c r="G49" s="18"/>
      <c r="H49" s="9">
        <f t="shared" si="1"/>
        <v>37.799999999999997</v>
      </c>
      <c r="I49" s="18">
        <v>37.799999999999997</v>
      </c>
      <c r="J49" s="18"/>
      <c r="K49" s="18"/>
      <c r="L49" s="18"/>
      <c r="M49" s="9">
        <f t="shared" si="18"/>
        <v>67.7</v>
      </c>
      <c r="N49" s="87">
        <f>64.4+3.3</f>
        <v>67.7</v>
      </c>
      <c r="O49" s="18"/>
      <c r="P49" s="18"/>
      <c r="Q49" s="18"/>
      <c r="R49" s="9">
        <f t="shared" si="19"/>
        <v>56.6</v>
      </c>
      <c r="S49" s="69">
        <v>56.6</v>
      </c>
      <c r="T49" s="18"/>
      <c r="U49" s="18"/>
      <c r="V49" s="18"/>
      <c r="W49" s="9">
        <f t="shared" si="6"/>
        <v>105.7</v>
      </c>
      <c r="X49" s="9">
        <f t="shared" si="7"/>
        <v>105.7</v>
      </c>
      <c r="Y49" s="9">
        <f t="shared" si="8"/>
        <v>0</v>
      </c>
      <c r="Z49" s="9">
        <f t="shared" si="9"/>
        <v>0</v>
      </c>
      <c r="AA49" s="9">
        <f t="shared" si="10"/>
        <v>0</v>
      </c>
      <c r="AB49" s="9">
        <f t="shared" si="11"/>
        <v>105.5</v>
      </c>
      <c r="AC49" s="18">
        <f t="shared" si="12"/>
        <v>105.5</v>
      </c>
      <c r="AD49" s="18">
        <f t="shared" si="13"/>
        <v>0</v>
      </c>
      <c r="AE49" s="18">
        <f t="shared" si="14"/>
        <v>0</v>
      </c>
      <c r="AF49" s="18">
        <f t="shared" si="15"/>
        <v>0</v>
      </c>
      <c r="AG49" s="19"/>
      <c r="AH49" s="10"/>
      <c r="AI49" s="10"/>
    </row>
    <row r="50" spans="1:35" ht="50.95" x14ac:dyDescent="0.25">
      <c r="A50" s="64" t="s">
        <v>46</v>
      </c>
      <c r="B50" s="2" t="s">
        <v>80</v>
      </c>
      <c r="C50" s="9">
        <f t="shared" si="0"/>
        <v>0</v>
      </c>
      <c r="D50" s="1"/>
      <c r="E50" s="18"/>
      <c r="F50" s="18"/>
      <c r="G50" s="18"/>
      <c r="H50" s="9">
        <f t="shared" si="1"/>
        <v>0</v>
      </c>
      <c r="I50" s="18"/>
      <c r="J50" s="18"/>
      <c r="K50" s="18"/>
      <c r="L50" s="18"/>
      <c r="M50" s="9">
        <f t="shared" si="18"/>
        <v>9742.1999999999989</v>
      </c>
      <c r="N50" s="18"/>
      <c r="O50" s="18"/>
      <c r="P50" s="18"/>
      <c r="Q50" s="88">
        <f>9823.9-81.7</f>
        <v>9742.1999999999989</v>
      </c>
      <c r="R50" s="9">
        <f t="shared" si="19"/>
        <v>2200.6</v>
      </c>
      <c r="S50" s="18"/>
      <c r="T50" s="18"/>
      <c r="U50" s="18"/>
      <c r="V50" s="69">
        <v>2200.6</v>
      </c>
      <c r="W50" s="9">
        <f t="shared" si="6"/>
        <v>9742.1999999999989</v>
      </c>
      <c r="X50" s="9">
        <f t="shared" si="7"/>
        <v>0</v>
      </c>
      <c r="Y50" s="9">
        <f t="shared" si="8"/>
        <v>0</v>
      </c>
      <c r="Z50" s="9">
        <f t="shared" si="9"/>
        <v>0</v>
      </c>
      <c r="AA50" s="9">
        <f t="shared" si="10"/>
        <v>9742.1999999999989</v>
      </c>
      <c r="AB50" s="9">
        <f t="shared" si="11"/>
        <v>9742.1999999999989</v>
      </c>
      <c r="AC50" s="18">
        <f t="shared" si="12"/>
        <v>0</v>
      </c>
      <c r="AD50" s="18">
        <f t="shared" si="13"/>
        <v>0</v>
      </c>
      <c r="AE50" s="18">
        <f t="shared" si="14"/>
        <v>0</v>
      </c>
      <c r="AF50" s="18">
        <f t="shared" si="15"/>
        <v>9742.1999999999989</v>
      </c>
      <c r="AG50" s="19"/>
      <c r="AH50" s="10"/>
      <c r="AI50" s="10"/>
    </row>
    <row r="51" spans="1:35" ht="27" customHeight="1" x14ac:dyDescent="0.25">
      <c r="A51" s="64" t="s">
        <v>47</v>
      </c>
      <c r="B51" s="2" t="s">
        <v>81</v>
      </c>
      <c r="C51" s="9">
        <f t="shared" si="0"/>
        <v>153316.19</v>
      </c>
      <c r="D51" s="1">
        <v>153316.19</v>
      </c>
      <c r="E51" s="18"/>
      <c r="F51" s="18"/>
      <c r="G51" s="18"/>
      <c r="H51" s="9">
        <f t="shared" si="1"/>
        <v>153316.19</v>
      </c>
      <c r="I51" s="18">
        <v>153316.19</v>
      </c>
      <c r="J51" s="18"/>
      <c r="K51" s="18"/>
      <c r="L51" s="18"/>
      <c r="M51" s="9">
        <f t="shared" si="18"/>
        <v>150071.1</v>
      </c>
      <c r="N51" s="88">
        <v>150071.1</v>
      </c>
      <c r="O51" s="18"/>
      <c r="P51" s="18"/>
      <c r="Q51" s="71"/>
      <c r="R51" s="9">
        <f t="shared" si="19"/>
        <v>150071.1</v>
      </c>
      <c r="S51" s="69">
        <v>150071.1</v>
      </c>
      <c r="T51" s="18"/>
      <c r="U51" s="18"/>
      <c r="V51" s="18"/>
      <c r="W51" s="9">
        <f t="shared" si="6"/>
        <v>303387.29000000004</v>
      </c>
      <c r="X51" s="9">
        <f t="shared" si="7"/>
        <v>303387.29000000004</v>
      </c>
      <c r="Y51" s="9">
        <f t="shared" si="8"/>
        <v>0</v>
      </c>
      <c r="Z51" s="9">
        <f t="shared" si="9"/>
        <v>0</v>
      </c>
      <c r="AA51" s="9">
        <f t="shared" si="10"/>
        <v>0</v>
      </c>
      <c r="AB51" s="9">
        <f t="shared" si="11"/>
        <v>303387.29000000004</v>
      </c>
      <c r="AC51" s="18">
        <f t="shared" si="12"/>
        <v>303387.29000000004</v>
      </c>
      <c r="AD51" s="18">
        <f t="shared" si="13"/>
        <v>0</v>
      </c>
      <c r="AE51" s="18">
        <f t="shared" si="14"/>
        <v>0</v>
      </c>
      <c r="AF51" s="18">
        <f t="shared" si="15"/>
        <v>0</v>
      </c>
      <c r="AG51" s="19"/>
      <c r="AH51" s="10"/>
      <c r="AI51" s="10"/>
    </row>
    <row r="52" spans="1:35" ht="25.5" x14ac:dyDescent="0.25">
      <c r="A52" s="64" t="s">
        <v>48</v>
      </c>
      <c r="B52" s="31" t="s">
        <v>82</v>
      </c>
      <c r="C52" s="9">
        <f t="shared" si="0"/>
        <v>10704.3</v>
      </c>
      <c r="D52" s="1">
        <v>10704.3</v>
      </c>
      <c r="E52" s="18"/>
      <c r="F52" s="18"/>
      <c r="G52" s="18"/>
      <c r="H52" s="9">
        <f t="shared" si="1"/>
        <v>9937.23</v>
      </c>
      <c r="I52" s="18">
        <v>9937.23</v>
      </c>
      <c r="J52" s="18"/>
      <c r="K52" s="18"/>
      <c r="L52" s="18"/>
      <c r="M52" s="9">
        <f t="shared" si="18"/>
        <v>10447.5</v>
      </c>
      <c r="N52" s="71">
        <f>10855.6-408.1</f>
        <v>10447.5</v>
      </c>
      <c r="O52" s="18"/>
      <c r="P52" s="18"/>
      <c r="Q52" s="18"/>
      <c r="R52" s="9">
        <f t="shared" si="19"/>
        <v>10252.4</v>
      </c>
      <c r="S52" s="69">
        <v>10252.4</v>
      </c>
      <c r="T52" s="18"/>
      <c r="U52" s="18"/>
      <c r="V52" s="18"/>
      <c r="W52" s="9">
        <f t="shared" si="6"/>
        <v>21151.8</v>
      </c>
      <c r="X52" s="9">
        <f t="shared" si="7"/>
        <v>21151.8</v>
      </c>
      <c r="Y52" s="9">
        <f t="shared" si="8"/>
        <v>0</v>
      </c>
      <c r="Z52" s="9">
        <f t="shared" si="9"/>
        <v>0</v>
      </c>
      <c r="AA52" s="9">
        <f t="shared" si="10"/>
        <v>0</v>
      </c>
      <c r="AB52" s="9">
        <f t="shared" si="11"/>
        <v>20384.73</v>
      </c>
      <c r="AC52" s="18">
        <f t="shared" si="12"/>
        <v>20384.73</v>
      </c>
      <c r="AD52" s="18">
        <f t="shared" si="13"/>
        <v>0</v>
      </c>
      <c r="AE52" s="18">
        <f t="shared" si="14"/>
        <v>0</v>
      </c>
      <c r="AF52" s="18">
        <f t="shared" si="15"/>
        <v>0</v>
      </c>
      <c r="AG52" s="19"/>
      <c r="AH52" s="10"/>
      <c r="AI52" s="10"/>
    </row>
    <row r="53" spans="1:35" ht="114.65" x14ac:dyDescent="0.25">
      <c r="A53" s="64" t="s">
        <v>54</v>
      </c>
      <c r="B53" s="31" t="s">
        <v>83</v>
      </c>
      <c r="C53" s="9">
        <f t="shared" si="0"/>
        <v>35531</v>
      </c>
      <c r="D53" s="18"/>
      <c r="E53" s="1">
        <v>35531</v>
      </c>
      <c r="F53" s="18"/>
      <c r="G53" s="18"/>
      <c r="H53" s="9">
        <f t="shared" si="1"/>
        <v>35340.730000000003</v>
      </c>
      <c r="I53" s="18"/>
      <c r="J53" s="18">
        <v>35340.730000000003</v>
      </c>
      <c r="K53" s="18"/>
      <c r="L53" s="18"/>
      <c r="M53" s="9">
        <f t="shared" si="18"/>
        <v>49761</v>
      </c>
      <c r="N53" s="18"/>
      <c r="O53" s="70">
        <v>49761</v>
      </c>
      <c r="P53" s="18"/>
      <c r="Q53" s="18"/>
      <c r="R53" s="9">
        <f t="shared" si="19"/>
        <v>49760.9</v>
      </c>
      <c r="S53" s="18"/>
      <c r="T53" s="79">
        <v>49760.9</v>
      </c>
      <c r="U53" s="18"/>
      <c r="V53" s="18"/>
      <c r="W53" s="9">
        <f t="shared" si="6"/>
        <v>85292</v>
      </c>
      <c r="X53" s="9">
        <f t="shared" si="7"/>
        <v>0</v>
      </c>
      <c r="Y53" s="9">
        <f t="shared" si="8"/>
        <v>85292</v>
      </c>
      <c r="Z53" s="9">
        <f t="shared" si="9"/>
        <v>0</v>
      </c>
      <c r="AA53" s="9">
        <f t="shared" si="10"/>
        <v>0</v>
      </c>
      <c r="AB53" s="9">
        <f t="shared" si="11"/>
        <v>85101.73000000001</v>
      </c>
      <c r="AC53" s="18">
        <f t="shared" si="12"/>
        <v>0</v>
      </c>
      <c r="AD53" s="18">
        <f t="shared" si="13"/>
        <v>85101.73000000001</v>
      </c>
      <c r="AE53" s="18">
        <f t="shared" si="14"/>
        <v>0</v>
      </c>
      <c r="AF53" s="18">
        <f t="shared" si="15"/>
        <v>0</v>
      </c>
      <c r="AG53" s="19"/>
      <c r="AH53" s="10"/>
      <c r="AI53" s="10"/>
    </row>
    <row r="54" spans="1:35" ht="76.45" x14ac:dyDescent="0.25">
      <c r="A54" s="64" t="s">
        <v>60</v>
      </c>
      <c r="B54" s="29" t="s">
        <v>84</v>
      </c>
      <c r="C54" s="9">
        <f t="shared" si="0"/>
        <v>693</v>
      </c>
      <c r="D54" s="18"/>
      <c r="E54" s="1">
        <f>806-113</f>
        <v>693</v>
      </c>
      <c r="F54" s="18"/>
      <c r="G54" s="18"/>
      <c r="H54" s="9">
        <f t="shared" si="1"/>
        <v>335.1</v>
      </c>
      <c r="I54" s="18"/>
      <c r="J54" s="18">
        <v>335.1</v>
      </c>
      <c r="K54" s="18"/>
      <c r="L54" s="18"/>
      <c r="M54" s="9">
        <f t="shared" si="18"/>
        <v>202</v>
      </c>
      <c r="N54" s="18"/>
      <c r="O54" s="87">
        <v>202</v>
      </c>
      <c r="P54" s="18"/>
      <c r="Q54" s="18"/>
      <c r="R54" s="9">
        <f t="shared" si="19"/>
        <v>40.4</v>
      </c>
      <c r="S54" s="18"/>
      <c r="T54" s="79">
        <v>40.4</v>
      </c>
      <c r="U54" s="18"/>
      <c r="V54" s="18"/>
      <c r="W54" s="9">
        <f t="shared" si="6"/>
        <v>895</v>
      </c>
      <c r="X54" s="9">
        <f t="shared" si="7"/>
        <v>0</v>
      </c>
      <c r="Y54" s="9">
        <f t="shared" si="8"/>
        <v>895</v>
      </c>
      <c r="Z54" s="9">
        <f t="shared" si="9"/>
        <v>0</v>
      </c>
      <c r="AA54" s="9">
        <f t="shared" si="10"/>
        <v>0</v>
      </c>
      <c r="AB54" s="9">
        <f t="shared" si="11"/>
        <v>537.1</v>
      </c>
      <c r="AC54" s="18">
        <f t="shared" si="12"/>
        <v>0</v>
      </c>
      <c r="AD54" s="18">
        <f t="shared" si="13"/>
        <v>537.1</v>
      </c>
      <c r="AE54" s="18">
        <f t="shared" si="14"/>
        <v>0</v>
      </c>
      <c r="AF54" s="18">
        <f t="shared" si="15"/>
        <v>0</v>
      </c>
      <c r="AG54" s="19"/>
      <c r="AH54" s="10"/>
      <c r="AI54" s="10"/>
    </row>
    <row r="55" spans="1:35" ht="52.5" customHeight="1" x14ac:dyDescent="0.25">
      <c r="A55" s="64" t="s">
        <v>61</v>
      </c>
      <c r="B55" s="29" t="s">
        <v>85</v>
      </c>
      <c r="C55" s="9">
        <f t="shared" si="0"/>
        <v>14830</v>
      </c>
      <c r="D55" s="1">
        <v>7415</v>
      </c>
      <c r="E55" s="1">
        <v>7415</v>
      </c>
      <c r="F55" s="18"/>
      <c r="G55" s="18"/>
      <c r="H55" s="9">
        <f t="shared" si="1"/>
        <v>12579.779999999999</v>
      </c>
      <c r="I55" s="18">
        <v>6487.82</v>
      </c>
      <c r="J55" s="18">
        <v>6091.96</v>
      </c>
      <c r="K55" s="18"/>
      <c r="L55" s="18"/>
      <c r="M55" s="9">
        <f t="shared" si="18"/>
        <v>15368</v>
      </c>
      <c r="N55" s="70">
        <v>7684</v>
      </c>
      <c r="O55" s="70">
        <v>7684</v>
      </c>
      <c r="P55" s="18"/>
      <c r="Q55" s="18"/>
      <c r="R55" s="9">
        <f t="shared" si="19"/>
        <v>12224.6</v>
      </c>
      <c r="S55" s="69">
        <v>6112.3</v>
      </c>
      <c r="T55" s="79">
        <v>6112.3</v>
      </c>
      <c r="U55" s="18"/>
      <c r="V55" s="18"/>
      <c r="W55" s="9">
        <f t="shared" si="6"/>
        <v>30198</v>
      </c>
      <c r="X55" s="9">
        <f t="shared" si="7"/>
        <v>15099</v>
      </c>
      <c r="Y55" s="9">
        <f t="shared" si="8"/>
        <v>15099</v>
      </c>
      <c r="Z55" s="9">
        <f t="shared" si="9"/>
        <v>0</v>
      </c>
      <c r="AA55" s="9">
        <f t="shared" si="10"/>
        <v>0</v>
      </c>
      <c r="AB55" s="9">
        <f t="shared" si="11"/>
        <v>27947.78</v>
      </c>
      <c r="AC55" s="18">
        <f t="shared" si="12"/>
        <v>14171.82</v>
      </c>
      <c r="AD55" s="18">
        <f t="shared" si="13"/>
        <v>13775.96</v>
      </c>
      <c r="AE55" s="18">
        <f t="shared" si="14"/>
        <v>0</v>
      </c>
      <c r="AF55" s="18">
        <f t="shared" si="15"/>
        <v>0</v>
      </c>
      <c r="AG55" s="19"/>
      <c r="AH55" s="10"/>
      <c r="AI55" s="10"/>
    </row>
    <row r="56" spans="1:35" ht="50.95" customHeight="1" x14ac:dyDescent="0.25">
      <c r="A56" s="64" t="s">
        <v>62</v>
      </c>
      <c r="B56" s="29" t="s">
        <v>86</v>
      </c>
      <c r="C56" s="9">
        <f t="shared" si="0"/>
        <v>4899.6000000000004</v>
      </c>
      <c r="D56" s="1">
        <v>4899.6000000000004</v>
      </c>
      <c r="E56" s="18"/>
      <c r="F56" s="18"/>
      <c r="G56" s="18"/>
      <c r="H56" s="9">
        <f t="shared" si="1"/>
        <v>4899.6000000000004</v>
      </c>
      <c r="I56" s="18">
        <v>4899.6000000000004</v>
      </c>
      <c r="J56" s="18"/>
      <c r="K56" s="18"/>
      <c r="L56" s="18"/>
      <c r="M56" s="9">
        <f t="shared" si="18"/>
        <v>5148.5</v>
      </c>
      <c r="N56" s="89">
        <v>5148.5</v>
      </c>
      <c r="O56" s="18"/>
      <c r="P56" s="18"/>
      <c r="Q56" s="18"/>
      <c r="R56" s="9">
        <f t="shared" si="19"/>
        <v>5148.5</v>
      </c>
      <c r="S56" s="69">
        <v>5148.5</v>
      </c>
      <c r="T56" s="18"/>
      <c r="U56" s="18"/>
      <c r="V56" s="18"/>
      <c r="W56" s="9">
        <f t="shared" si="6"/>
        <v>10048.1</v>
      </c>
      <c r="X56" s="9">
        <f t="shared" si="7"/>
        <v>10048.1</v>
      </c>
      <c r="Y56" s="9">
        <f t="shared" si="8"/>
        <v>0</v>
      </c>
      <c r="Z56" s="9">
        <f t="shared" si="9"/>
        <v>0</v>
      </c>
      <c r="AA56" s="9">
        <f t="shared" si="10"/>
        <v>0</v>
      </c>
      <c r="AB56" s="9">
        <f t="shared" si="11"/>
        <v>10048.1</v>
      </c>
      <c r="AC56" s="18">
        <f t="shared" si="12"/>
        <v>10048.1</v>
      </c>
      <c r="AD56" s="18">
        <f t="shared" si="13"/>
        <v>0</v>
      </c>
      <c r="AE56" s="18">
        <f t="shared" si="14"/>
        <v>0</v>
      </c>
      <c r="AF56" s="18">
        <f t="shared" si="15"/>
        <v>0</v>
      </c>
      <c r="AG56" s="19"/>
      <c r="AH56" s="10"/>
      <c r="AI56" s="10"/>
    </row>
    <row r="57" spans="1:35" ht="25.5" x14ac:dyDescent="0.25">
      <c r="A57" s="3" t="s">
        <v>63</v>
      </c>
      <c r="B57" s="31" t="s">
        <v>87</v>
      </c>
      <c r="C57" s="9">
        <f t="shared" si="0"/>
        <v>34180.15</v>
      </c>
      <c r="D57" s="1">
        <v>32025.27</v>
      </c>
      <c r="E57" s="18"/>
      <c r="F57" s="18"/>
      <c r="G57" s="1">
        <v>2154.88</v>
      </c>
      <c r="H57" s="9">
        <f t="shared" si="1"/>
        <v>32823.93</v>
      </c>
      <c r="I57" s="18">
        <v>30669.31</v>
      </c>
      <c r="J57" s="18"/>
      <c r="K57" s="18"/>
      <c r="L57" s="18">
        <v>2154.62</v>
      </c>
      <c r="M57" s="9">
        <f t="shared" si="18"/>
        <v>22080.7</v>
      </c>
      <c r="N57" s="87">
        <v>19607.900000000001</v>
      </c>
      <c r="O57" s="18"/>
      <c r="P57" s="18"/>
      <c r="Q57" s="72">
        <v>2472.8000000000002</v>
      </c>
      <c r="R57" s="9">
        <f t="shared" si="19"/>
        <v>21194.500000000004</v>
      </c>
      <c r="S57" s="69">
        <v>19607.800000000003</v>
      </c>
      <c r="T57" s="18"/>
      <c r="U57" s="18"/>
      <c r="V57" s="69">
        <v>1586.7</v>
      </c>
      <c r="W57" s="9">
        <f t="shared" si="6"/>
        <v>56260.85</v>
      </c>
      <c r="X57" s="9">
        <f t="shared" si="7"/>
        <v>51633.17</v>
      </c>
      <c r="Y57" s="9">
        <f t="shared" si="8"/>
        <v>0</v>
      </c>
      <c r="Z57" s="9">
        <f t="shared" si="9"/>
        <v>0</v>
      </c>
      <c r="AA57" s="9">
        <f t="shared" si="10"/>
        <v>4627.68</v>
      </c>
      <c r="AB57" s="9">
        <f t="shared" si="11"/>
        <v>54904.630000000005</v>
      </c>
      <c r="AC57" s="18">
        <f t="shared" si="12"/>
        <v>50277.210000000006</v>
      </c>
      <c r="AD57" s="18">
        <f t="shared" si="13"/>
        <v>0</v>
      </c>
      <c r="AE57" s="18">
        <f t="shared" si="14"/>
        <v>0</v>
      </c>
      <c r="AF57" s="18">
        <f t="shared" si="15"/>
        <v>4627.42</v>
      </c>
      <c r="AG57" s="19"/>
      <c r="AH57" s="10"/>
      <c r="AI57" s="10"/>
    </row>
    <row r="58" spans="1:35" ht="114.65" x14ac:dyDescent="0.25">
      <c r="A58" s="3" t="s">
        <v>64</v>
      </c>
      <c r="B58" s="29" t="s">
        <v>88</v>
      </c>
      <c r="C58" s="9">
        <f t="shared" si="0"/>
        <v>2200</v>
      </c>
      <c r="D58" s="1">
        <f>100+100</f>
        <v>200</v>
      </c>
      <c r="E58" s="1">
        <v>2000</v>
      </c>
      <c r="F58" s="18"/>
      <c r="G58" s="18"/>
      <c r="H58" s="9">
        <f t="shared" si="1"/>
        <v>2200</v>
      </c>
      <c r="I58" s="18">
        <v>200</v>
      </c>
      <c r="J58" s="18">
        <v>2000</v>
      </c>
      <c r="K58" s="18"/>
      <c r="L58" s="18"/>
      <c r="M58" s="9">
        <f t="shared" si="18"/>
        <v>2200</v>
      </c>
      <c r="N58" s="70">
        <v>200</v>
      </c>
      <c r="O58" s="70">
        <v>2000</v>
      </c>
      <c r="P58" s="18"/>
      <c r="Q58" s="18"/>
      <c r="R58" s="9">
        <f t="shared" si="19"/>
        <v>2200</v>
      </c>
      <c r="S58" s="69">
        <v>200</v>
      </c>
      <c r="T58" s="70">
        <v>2000</v>
      </c>
      <c r="U58" s="18"/>
      <c r="V58" s="18"/>
      <c r="W58" s="9">
        <f t="shared" si="6"/>
        <v>4400</v>
      </c>
      <c r="X58" s="9">
        <f t="shared" si="7"/>
        <v>400</v>
      </c>
      <c r="Y58" s="9">
        <f t="shared" si="8"/>
        <v>4000</v>
      </c>
      <c r="Z58" s="9">
        <f t="shared" si="9"/>
        <v>0</v>
      </c>
      <c r="AA58" s="9">
        <f t="shared" si="10"/>
        <v>0</v>
      </c>
      <c r="AB58" s="9">
        <f t="shared" si="11"/>
        <v>4400</v>
      </c>
      <c r="AC58" s="18">
        <f t="shared" si="12"/>
        <v>400</v>
      </c>
      <c r="AD58" s="18">
        <f t="shared" si="13"/>
        <v>4000</v>
      </c>
      <c r="AE58" s="18">
        <f t="shared" si="14"/>
        <v>0</v>
      </c>
      <c r="AF58" s="18">
        <f t="shared" si="15"/>
        <v>0</v>
      </c>
      <c r="AG58" s="19"/>
      <c r="AH58" s="10"/>
      <c r="AI58" s="10"/>
    </row>
    <row r="59" spans="1:35" ht="89.2" x14ac:dyDescent="0.25">
      <c r="A59" s="3" t="s">
        <v>65</v>
      </c>
      <c r="B59" s="32" t="s">
        <v>108</v>
      </c>
      <c r="C59" s="9">
        <f t="shared" si="0"/>
        <v>2400</v>
      </c>
      <c r="D59" s="1">
        <v>400</v>
      </c>
      <c r="E59" s="1">
        <v>2000</v>
      </c>
      <c r="F59" s="18"/>
      <c r="G59" s="18"/>
      <c r="H59" s="9">
        <f t="shared" si="1"/>
        <v>2400</v>
      </c>
      <c r="I59" s="18">
        <v>400</v>
      </c>
      <c r="J59" s="18">
        <v>2000</v>
      </c>
      <c r="K59" s="18"/>
      <c r="L59" s="18"/>
      <c r="M59" s="9">
        <f t="shared" si="18"/>
        <v>2000</v>
      </c>
      <c r="N59" s="18"/>
      <c r="O59" s="18"/>
      <c r="P59" s="18"/>
      <c r="Q59" s="18">
        <v>2000</v>
      </c>
      <c r="R59" s="9">
        <f t="shared" si="19"/>
        <v>2000</v>
      </c>
      <c r="S59" s="69">
        <v>0</v>
      </c>
      <c r="T59" s="18"/>
      <c r="U59" s="18"/>
      <c r="V59" s="69">
        <v>2000</v>
      </c>
      <c r="W59" s="9">
        <f t="shared" si="6"/>
        <v>4400</v>
      </c>
      <c r="X59" s="9">
        <f t="shared" si="7"/>
        <v>400</v>
      </c>
      <c r="Y59" s="9">
        <f t="shared" si="8"/>
        <v>2000</v>
      </c>
      <c r="Z59" s="9">
        <f t="shared" si="9"/>
        <v>0</v>
      </c>
      <c r="AA59" s="9">
        <f t="shared" si="10"/>
        <v>2000</v>
      </c>
      <c r="AB59" s="9">
        <f t="shared" si="11"/>
        <v>4400</v>
      </c>
      <c r="AC59" s="18">
        <f t="shared" si="12"/>
        <v>400</v>
      </c>
      <c r="AD59" s="18">
        <f t="shared" si="13"/>
        <v>2000</v>
      </c>
      <c r="AE59" s="18">
        <f t="shared" si="14"/>
        <v>0</v>
      </c>
      <c r="AF59" s="18">
        <f t="shared" si="15"/>
        <v>2000</v>
      </c>
      <c r="AG59" s="19"/>
      <c r="AH59" s="10"/>
      <c r="AI59" s="10"/>
    </row>
    <row r="60" spans="1:35" ht="101.95" x14ac:dyDescent="0.25">
      <c r="A60" s="64" t="s">
        <v>89</v>
      </c>
      <c r="B60" s="33" t="s">
        <v>90</v>
      </c>
      <c r="C60" s="9">
        <f t="shared" si="0"/>
        <v>2100</v>
      </c>
      <c r="D60" s="1">
        <v>100</v>
      </c>
      <c r="E60" s="1">
        <v>2000</v>
      </c>
      <c r="F60" s="18"/>
      <c r="G60" s="18"/>
      <c r="H60" s="9">
        <f t="shared" si="1"/>
        <v>2100</v>
      </c>
      <c r="I60" s="18">
        <v>100</v>
      </c>
      <c r="J60" s="18">
        <v>2000</v>
      </c>
      <c r="K60" s="18"/>
      <c r="L60" s="18"/>
      <c r="M60" s="9">
        <f t="shared" si="18"/>
        <v>2625</v>
      </c>
      <c r="N60" s="70">
        <v>125</v>
      </c>
      <c r="O60" s="70">
        <v>2500</v>
      </c>
      <c r="P60" s="18"/>
      <c r="Q60" s="18"/>
      <c r="R60" s="9">
        <f t="shared" si="19"/>
        <v>2625</v>
      </c>
      <c r="S60" s="69">
        <v>125</v>
      </c>
      <c r="T60" s="70">
        <v>2500</v>
      </c>
      <c r="U60" s="18"/>
      <c r="V60" s="18"/>
      <c r="W60" s="9">
        <f t="shared" si="6"/>
        <v>4725</v>
      </c>
      <c r="X60" s="9">
        <f t="shared" si="7"/>
        <v>225</v>
      </c>
      <c r="Y60" s="9">
        <f t="shared" si="8"/>
        <v>4500</v>
      </c>
      <c r="Z60" s="9">
        <f t="shared" si="9"/>
        <v>0</v>
      </c>
      <c r="AA60" s="9">
        <f t="shared" si="10"/>
        <v>0</v>
      </c>
      <c r="AB60" s="9">
        <f t="shared" si="11"/>
        <v>4725</v>
      </c>
      <c r="AC60" s="18">
        <f t="shared" si="12"/>
        <v>225</v>
      </c>
      <c r="AD60" s="18">
        <f t="shared" si="13"/>
        <v>4500</v>
      </c>
      <c r="AE60" s="18">
        <f t="shared" si="14"/>
        <v>0</v>
      </c>
      <c r="AF60" s="18">
        <f t="shared" si="15"/>
        <v>0</v>
      </c>
      <c r="AG60" s="19"/>
      <c r="AH60" s="10"/>
      <c r="AI60" s="10"/>
    </row>
    <row r="61" spans="1:35" ht="50.95" x14ac:dyDescent="0.25">
      <c r="A61" s="64" t="s">
        <v>91</v>
      </c>
      <c r="B61" s="65" t="s">
        <v>92</v>
      </c>
      <c r="C61" s="9">
        <f t="shared" si="0"/>
        <v>1145</v>
      </c>
      <c r="D61" s="18"/>
      <c r="E61" s="18"/>
      <c r="F61" s="18"/>
      <c r="G61" s="1">
        <v>1145</v>
      </c>
      <c r="H61" s="9">
        <f t="shared" si="1"/>
        <v>0</v>
      </c>
      <c r="I61" s="18"/>
      <c r="J61" s="18"/>
      <c r="K61" s="18"/>
      <c r="L61" s="18"/>
      <c r="M61" s="9">
        <f t="shared" si="18"/>
        <v>1328.9</v>
      </c>
      <c r="N61" s="18"/>
      <c r="O61" s="18"/>
      <c r="P61" s="18"/>
      <c r="Q61" s="70">
        <v>1328.9</v>
      </c>
      <c r="R61" s="9">
        <f t="shared" si="19"/>
        <v>0</v>
      </c>
      <c r="S61" s="69">
        <v>0</v>
      </c>
      <c r="T61" s="18"/>
      <c r="U61" s="18"/>
      <c r="V61" s="18"/>
      <c r="W61" s="9">
        <f t="shared" si="6"/>
        <v>2473.9</v>
      </c>
      <c r="X61" s="9">
        <f t="shared" si="7"/>
        <v>0</v>
      </c>
      <c r="Y61" s="9">
        <f t="shared" si="8"/>
        <v>0</v>
      </c>
      <c r="Z61" s="9">
        <f t="shared" si="9"/>
        <v>0</v>
      </c>
      <c r="AA61" s="9">
        <f t="shared" si="10"/>
        <v>2473.9</v>
      </c>
      <c r="AB61" s="9">
        <f t="shared" si="11"/>
        <v>1328.9</v>
      </c>
      <c r="AC61" s="18">
        <f t="shared" si="12"/>
        <v>0</v>
      </c>
      <c r="AD61" s="18">
        <f t="shared" si="13"/>
        <v>0</v>
      </c>
      <c r="AE61" s="18">
        <f t="shared" si="14"/>
        <v>0</v>
      </c>
      <c r="AF61" s="18">
        <f t="shared" si="15"/>
        <v>1328.9</v>
      </c>
      <c r="AG61" s="19"/>
      <c r="AH61" s="10"/>
      <c r="AI61" s="10"/>
    </row>
    <row r="62" spans="1:35" ht="63.7" x14ac:dyDescent="0.25">
      <c r="A62" s="64" t="s">
        <v>93</v>
      </c>
      <c r="B62" s="29" t="s">
        <v>94</v>
      </c>
      <c r="C62" s="9">
        <f t="shared" si="0"/>
        <v>4682</v>
      </c>
      <c r="D62" s="18"/>
      <c r="E62" s="1">
        <v>4682</v>
      </c>
      <c r="F62" s="18"/>
      <c r="G62" s="18"/>
      <c r="H62" s="9">
        <f t="shared" si="1"/>
        <v>4682</v>
      </c>
      <c r="I62" s="18"/>
      <c r="J62" s="18">
        <v>4682</v>
      </c>
      <c r="K62" s="18"/>
      <c r="L62" s="18"/>
      <c r="M62" s="9">
        <f t="shared" si="18"/>
        <v>5614</v>
      </c>
      <c r="N62" s="18"/>
      <c r="O62" s="70">
        <v>5614</v>
      </c>
      <c r="P62" s="18"/>
      <c r="Q62" s="70"/>
      <c r="R62" s="9">
        <f t="shared" si="19"/>
        <v>5566.6</v>
      </c>
      <c r="S62" s="18"/>
      <c r="T62" s="79">
        <v>5566.6</v>
      </c>
      <c r="U62" s="18"/>
      <c r="V62" s="18"/>
      <c r="W62" s="9">
        <f t="shared" si="6"/>
        <v>10296</v>
      </c>
      <c r="X62" s="9">
        <f t="shared" si="7"/>
        <v>0</v>
      </c>
      <c r="Y62" s="9">
        <f t="shared" si="8"/>
        <v>10296</v>
      </c>
      <c r="Z62" s="9">
        <f t="shared" si="9"/>
        <v>0</v>
      </c>
      <c r="AA62" s="9">
        <f t="shared" si="10"/>
        <v>0</v>
      </c>
      <c r="AB62" s="9">
        <f t="shared" si="11"/>
        <v>10296</v>
      </c>
      <c r="AC62" s="18">
        <f t="shared" si="12"/>
        <v>0</v>
      </c>
      <c r="AD62" s="18">
        <f t="shared" si="13"/>
        <v>10296</v>
      </c>
      <c r="AE62" s="18">
        <f t="shared" si="14"/>
        <v>0</v>
      </c>
      <c r="AF62" s="18">
        <f t="shared" si="15"/>
        <v>0</v>
      </c>
      <c r="AG62" s="19"/>
      <c r="AH62" s="10"/>
      <c r="AI62" s="10"/>
    </row>
    <row r="63" spans="1:35" ht="76.45" x14ac:dyDescent="0.25">
      <c r="A63" s="64" t="s">
        <v>95</v>
      </c>
      <c r="B63" s="65" t="s">
        <v>96</v>
      </c>
      <c r="C63" s="9">
        <f t="shared" si="0"/>
        <v>0</v>
      </c>
      <c r="D63" s="18"/>
      <c r="E63" s="18"/>
      <c r="F63" s="18"/>
      <c r="G63" s="18"/>
      <c r="H63" s="9">
        <f t="shared" si="1"/>
        <v>0</v>
      </c>
      <c r="I63" s="18"/>
      <c r="J63" s="18"/>
      <c r="K63" s="18"/>
      <c r="L63" s="18"/>
      <c r="M63" s="9">
        <f t="shared" ref="M63" si="20">N63+O63+P63+Q63</f>
        <v>1687.5</v>
      </c>
      <c r="N63" s="70">
        <v>337.5</v>
      </c>
      <c r="O63" s="70">
        <v>1350</v>
      </c>
      <c r="P63" s="18"/>
      <c r="Q63" s="18"/>
      <c r="R63" s="9">
        <f t="shared" si="19"/>
        <v>1687.5</v>
      </c>
      <c r="S63" s="69">
        <v>337.5</v>
      </c>
      <c r="T63" s="79">
        <v>1350</v>
      </c>
      <c r="U63" s="18"/>
      <c r="V63" s="18"/>
      <c r="W63" s="9">
        <f t="shared" si="6"/>
        <v>1687.5</v>
      </c>
      <c r="X63" s="9">
        <f t="shared" si="7"/>
        <v>337.5</v>
      </c>
      <c r="Y63" s="9">
        <f t="shared" si="8"/>
        <v>1350</v>
      </c>
      <c r="Z63" s="9">
        <f t="shared" si="9"/>
        <v>0</v>
      </c>
      <c r="AA63" s="9">
        <f t="shared" si="10"/>
        <v>0</v>
      </c>
      <c r="AB63" s="9">
        <f t="shared" si="11"/>
        <v>1687.5</v>
      </c>
      <c r="AC63" s="18">
        <f t="shared" si="12"/>
        <v>337.5</v>
      </c>
      <c r="AD63" s="18">
        <f t="shared" si="13"/>
        <v>1350</v>
      </c>
      <c r="AE63" s="18">
        <f t="shared" si="14"/>
        <v>0</v>
      </c>
      <c r="AF63" s="18">
        <f t="shared" si="15"/>
        <v>0</v>
      </c>
      <c r="AG63" s="19"/>
      <c r="AH63" s="10"/>
      <c r="AI63" s="10"/>
    </row>
    <row r="64" spans="1:35" ht="38.25" x14ac:dyDescent="0.25">
      <c r="A64" s="34" t="s">
        <v>97</v>
      </c>
      <c r="B64" s="65" t="s">
        <v>98</v>
      </c>
      <c r="C64" s="9">
        <f t="shared" si="0"/>
        <v>0</v>
      </c>
      <c r="D64" s="18"/>
      <c r="E64" s="18"/>
      <c r="F64" s="18"/>
      <c r="G64" s="18"/>
      <c r="H64" s="9">
        <f t="shared" si="1"/>
        <v>0</v>
      </c>
      <c r="I64" s="18"/>
      <c r="J64" s="18"/>
      <c r="K64" s="18"/>
      <c r="L64" s="18"/>
      <c r="M64" s="9">
        <f t="shared" si="18"/>
        <v>4810.5</v>
      </c>
      <c r="N64" s="70">
        <v>4810.5</v>
      </c>
      <c r="O64" s="18"/>
      <c r="P64" s="18"/>
      <c r="Q64" s="18"/>
      <c r="R64" s="9">
        <f t="shared" si="19"/>
        <v>4810.5</v>
      </c>
      <c r="S64" s="69">
        <v>4810.5</v>
      </c>
      <c r="T64" s="18"/>
      <c r="U64" s="18"/>
      <c r="V64" s="18"/>
      <c r="W64" s="9">
        <f t="shared" si="6"/>
        <v>4810.5</v>
      </c>
      <c r="X64" s="9">
        <f t="shared" si="7"/>
        <v>4810.5</v>
      </c>
      <c r="Y64" s="9">
        <f t="shared" si="8"/>
        <v>0</v>
      </c>
      <c r="Z64" s="9">
        <f t="shared" si="9"/>
        <v>0</v>
      </c>
      <c r="AA64" s="9">
        <f t="shared" si="10"/>
        <v>0</v>
      </c>
      <c r="AB64" s="9">
        <f t="shared" si="11"/>
        <v>4810.5</v>
      </c>
      <c r="AC64" s="18">
        <f t="shared" si="12"/>
        <v>4810.5</v>
      </c>
      <c r="AD64" s="18">
        <f t="shared" si="13"/>
        <v>0</v>
      </c>
      <c r="AE64" s="18">
        <f t="shared" si="14"/>
        <v>0</v>
      </c>
      <c r="AF64" s="18">
        <f t="shared" si="15"/>
        <v>0</v>
      </c>
      <c r="AG64" s="19"/>
      <c r="AH64" s="10"/>
      <c r="AI64" s="10"/>
    </row>
    <row r="65" spans="1:35" ht="63.7" x14ac:dyDescent="0.25">
      <c r="A65" s="35" t="s">
        <v>99</v>
      </c>
      <c r="B65" s="36" t="s">
        <v>100</v>
      </c>
      <c r="C65" s="9">
        <f t="shared" si="0"/>
        <v>0</v>
      </c>
      <c r="D65" s="18"/>
      <c r="E65" s="18"/>
      <c r="F65" s="18"/>
      <c r="G65" s="18"/>
      <c r="H65" s="9">
        <f t="shared" si="1"/>
        <v>0</v>
      </c>
      <c r="I65" s="18"/>
      <c r="J65" s="18"/>
      <c r="K65" s="18"/>
      <c r="L65" s="18"/>
      <c r="M65" s="9">
        <f t="shared" si="18"/>
        <v>3553</v>
      </c>
      <c r="N65" s="18"/>
      <c r="O65" s="18"/>
      <c r="P65" s="18"/>
      <c r="Q65" s="69">
        <v>3553</v>
      </c>
      <c r="R65" s="9">
        <f t="shared" si="19"/>
        <v>3553</v>
      </c>
      <c r="S65" s="18"/>
      <c r="T65" s="18"/>
      <c r="U65" s="18"/>
      <c r="V65" s="69">
        <v>3553</v>
      </c>
      <c r="W65" s="9">
        <f t="shared" si="6"/>
        <v>3553</v>
      </c>
      <c r="X65" s="9">
        <f t="shared" si="7"/>
        <v>0</v>
      </c>
      <c r="Y65" s="9">
        <f t="shared" si="8"/>
        <v>0</v>
      </c>
      <c r="Z65" s="9">
        <f t="shared" si="9"/>
        <v>0</v>
      </c>
      <c r="AA65" s="9">
        <f t="shared" si="10"/>
        <v>3553</v>
      </c>
      <c r="AB65" s="9">
        <f t="shared" si="11"/>
        <v>3553</v>
      </c>
      <c r="AC65" s="18">
        <f t="shared" si="12"/>
        <v>0</v>
      </c>
      <c r="AD65" s="18">
        <f t="shared" si="13"/>
        <v>0</v>
      </c>
      <c r="AE65" s="18">
        <f t="shared" si="14"/>
        <v>0</v>
      </c>
      <c r="AF65" s="18">
        <f t="shared" si="15"/>
        <v>3553</v>
      </c>
      <c r="AG65" s="19"/>
      <c r="AH65" s="10"/>
      <c r="AI65" s="10"/>
    </row>
    <row r="66" spans="1:35" ht="50.95" x14ac:dyDescent="0.25">
      <c r="A66" s="37" t="s">
        <v>38</v>
      </c>
      <c r="B66" s="29" t="s">
        <v>101</v>
      </c>
      <c r="C66" s="9">
        <f t="shared" si="0"/>
        <v>1080.03</v>
      </c>
      <c r="D66" s="38">
        <f>D67</f>
        <v>892.53</v>
      </c>
      <c r="E66" s="38">
        <f>E67</f>
        <v>187.5</v>
      </c>
      <c r="F66" s="38">
        <f>F67</f>
        <v>0</v>
      </c>
      <c r="G66" s="38">
        <f>G67</f>
        <v>0</v>
      </c>
      <c r="H66" s="9">
        <f t="shared" si="1"/>
        <v>1073.04</v>
      </c>
      <c r="I66" s="38">
        <f>I67</f>
        <v>885.95</v>
      </c>
      <c r="J66" s="38">
        <f>J67</f>
        <v>187.09</v>
      </c>
      <c r="K66" s="38">
        <f>K67</f>
        <v>0</v>
      </c>
      <c r="L66" s="38">
        <f>L67</f>
        <v>0</v>
      </c>
      <c r="M66" s="9">
        <f t="shared" si="18"/>
        <v>1258</v>
      </c>
      <c r="N66" s="38">
        <f>N67</f>
        <v>1258</v>
      </c>
      <c r="O66" s="38">
        <f>O67</f>
        <v>0</v>
      </c>
      <c r="P66" s="38">
        <f>P67</f>
        <v>0</v>
      </c>
      <c r="Q66" s="38">
        <f>Q67</f>
        <v>0</v>
      </c>
      <c r="R66" s="9">
        <f t="shared" si="19"/>
        <v>1158.4000000000001</v>
      </c>
      <c r="S66" s="38">
        <f>S67</f>
        <v>1158.4000000000001</v>
      </c>
      <c r="T66" s="38">
        <f>T67</f>
        <v>0</v>
      </c>
      <c r="U66" s="38">
        <f>U67</f>
        <v>0</v>
      </c>
      <c r="V66" s="38">
        <f>V67</f>
        <v>0</v>
      </c>
      <c r="W66" s="9">
        <f t="shared" si="6"/>
        <v>2338.0299999999997</v>
      </c>
      <c r="X66" s="9">
        <f t="shared" si="7"/>
        <v>2150.5299999999997</v>
      </c>
      <c r="Y66" s="9">
        <f t="shared" si="8"/>
        <v>187.5</v>
      </c>
      <c r="Z66" s="9">
        <f t="shared" si="9"/>
        <v>0</v>
      </c>
      <c r="AA66" s="9">
        <f t="shared" si="10"/>
        <v>0</v>
      </c>
      <c r="AB66" s="9">
        <f t="shared" si="11"/>
        <v>2331.04</v>
      </c>
      <c r="AC66" s="18">
        <f t="shared" si="12"/>
        <v>2143.9499999999998</v>
      </c>
      <c r="AD66" s="18">
        <f t="shared" si="13"/>
        <v>187.09</v>
      </c>
      <c r="AE66" s="18">
        <f t="shared" si="14"/>
        <v>0</v>
      </c>
      <c r="AF66" s="18">
        <f t="shared" si="15"/>
        <v>0</v>
      </c>
    </row>
    <row r="67" spans="1:35" ht="50.95" x14ac:dyDescent="0.25">
      <c r="A67" s="64" t="s">
        <v>55</v>
      </c>
      <c r="B67" s="65" t="s">
        <v>102</v>
      </c>
      <c r="C67" s="9">
        <f t="shared" si="0"/>
        <v>1080.03</v>
      </c>
      <c r="D67" s="1">
        <v>892.53</v>
      </c>
      <c r="E67" s="1">
        <v>187.5</v>
      </c>
      <c r="F67" s="38"/>
      <c r="G67" s="38"/>
      <c r="H67" s="9">
        <f t="shared" si="1"/>
        <v>1073.04</v>
      </c>
      <c r="I67" s="38">
        <v>885.95</v>
      </c>
      <c r="J67" s="38">
        <v>187.09</v>
      </c>
      <c r="K67" s="38"/>
      <c r="L67" s="38"/>
      <c r="M67" s="9">
        <f t="shared" si="18"/>
        <v>1258</v>
      </c>
      <c r="N67" s="70">
        <v>1258</v>
      </c>
      <c r="O67" s="38"/>
      <c r="P67" s="38"/>
      <c r="Q67" s="38"/>
      <c r="R67" s="9">
        <f t="shared" si="19"/>
        <v>1158.4000000000001</v>
      </c>
      <c r="S67" s="69">
        <v>1158.4000000000001</v>
      </c>
      <c r="T67" s="38"/>
      <c r="U67" s="38"/>
      <c r="V67" s="38"/>
      <c r="W67" s="9">
        <f t="shared" si="6"/>
        <v>2338.0299999999997</v>
      </c>
      <c r="X67" s="9">
        <f t="shared" si="7"/>
        <v>2150.5299999999997</v>
      </c>
      <c r="Y67" s="9">
        <f t="shared" si="8"/>
        <v>187.5</v>
      </c>
      <c r="Z67" s="9">
        <f t="shared" si="9"/>
        <v>0</v>
      </c>
      <c r="AA67" s="9">
        <f t="shared" si="10"/>
        <v>0</v>
      </c>
      <c r="AB67" s="9">
        <f t="shared" si="11"/>
        <v>2331.04</v>
      </c>
      <c r="AC67" s="18">
        <f t="shared" si="12"/>
        <v>2143.9499999999998</v>
      </c>
      <c r="AD67" s="18">
        <f t="shared" si="13"/>
        <v>187.09</v>
      </c>
      <c r="AE67" s="18">
        <f t="shared" si="14"/>
        <v>0</v>
      </c>
      <c r="AF67" s="18">
        <f t="shared" si="15"/>
        <v>0</v>
      </c>
    </row>
    <row r="68" spans="1:35" s="12" customFormat="1" ht="127.4" x14ac:dyDescent="0.25">
      <c r="A68" s="41" t="s">
        <v>59</v>
      </c>
      <c r="B68" s="39" t="s">
        <v>103</v>
      </c>
      <c r="C68" s="9">
        <f t="shared" si="0"/>
        <v>0</v>
      </c>
      <c r="D68" s="55">
        <f>D69</f>
        <v>0</v>
      </c>
      <c r="E68" s="55">
        <f t="shared" ref="E68" si="21">E69</f>
        <v>0</v>
      </c>
      <c r="F68" s="55">
        <f t="shared" ref="F68" si="22">F69</f>
        <v>0</v>
      </c>
      <c r="G68" s="55">
        <f t="shared" ref="G68" si="23">G69</f>
        <v>0</v>
      </c>
      <c r="H68" s="9">
        <f t="shared" si="1"/>
        <v>0</v>
      </c>
      <c r="I68" s="55">
        <f>I69</f>
        <v>0</v>
      </c>
      <c r="J68" s="55">
        <f t="shared" ref="J68:L68" si="24">J69</f>
        <v>0</v>
      </c>
      <c r="K68" s="55">
        <f t="shared" si="24"/>
        <v>0</v>
      </c>
      <c r="L68" s="55">
        <f t="shared" si="24"/>
        <v>0</v>
      </c>
      <c r="M68" s="9">
        <f t="shared" si="18"/>
        <v>0</v>
      </c>
      <c r="N68" s="55">
        <f>N69</f>
        <v>0</v>
      </c>
      <c r="O68" s="55">
        <f t="shared" ref="O68" si="25">O69</f>
        <v>0</v>
      </c>
      <c r="P68" s="55">
        <f t="shared" ref="P68" si="26">P69</f>
        <v>0</v>
      </c>
      <c r="Q68" s="55">
        <f t="shared" ref="Q68" si="27">Q69</f>
        <v>0</v>
      </c>
      <c r="R68" s="9">
        <f t="shared" si="19"/>
        <v>0</v>
      </c>
      <c r="S68" s="55">
        <f>S69</f>
        <v>0</v>
      </c>
      <c r="T68" s="55">
        <f t="shared" ref="T68" si="28">T69</f>
        <v>0</v>
      </c>
      <c r="U68" s="55">
        <f t="shared" ref="U68" si="29">U69</f>
        <v>0</v>
      </c>
      <c r="V68" s="55">
        <f t="shared" ref="V68" si="30">V69</f>
        <v>0</v>
      </c>
      <c r="W68" s="9">
        <f t="shared" si="6"/>
        <v>0</v>
      </c>
      <c r="X68" s="9">
        <f t="shared" si="7"/>
        <v>0</v>
      </c>
      <c r="Y68" s="9">
        <f t="shared" si="8"/>
        <v>0</v>
      </c>
      <c r="Z68" s="9">
        <f t="shared" si="9"/>
        <v>0</v>
      </c>
      <c r="AA68" s="9">
        <f t="shared" si="10"/>
        <v>0</v>
      </c>
      <c r="AB68" s="9">
        <f t="shared" si="11"/>
        <v>0</v>
      </c>
      <c r="AC68" s="9">
        <f t="shared" si="12"/>
        <v>0</v>
      </c>
      <c r="AD68" s="9">
        <f t="shared" si="13"/>
        <v>0</v>
      </c>
      <c r="AE68" s="9">
        <f t="shared" si="14"/>
        <v>0</v>
      </c>
      <c r="AF68" s="9">
        <f t="shared" si="15"/>
        <v>0</v>
      </c>
    </row>
    <row r="69" spans="1:35" ht="127.4" x14ac:dyDescent="0.25">
      <c r="A69" s="64" t="s">
        <v>104</v>
      </c>
      <c r="B69" s="29" t="s">
        <v>105</v>
      </c>
      <c r="C69" s="9">
        <f t="shared" si="0"/>
        <v>0</v>
      </c>
      <c r="D69" s="38">
        <f>D70</f>
        <v>0</v>
      </c>
      <c r="E69" s="38"/>
      <c r="F69" s="38"/>
      <c r="G69" s="38"/>
      <c r="H69" s="9">
        <f t="shared" si="1"/>
        <v>0</v>
      </c>
      <c r="I69" s="38">
        <f>I70</f>
        <v>0</v>
      </c>
      <c r="J69" s="38"/>
      <c r="K69" s="38"/>
      <c r="L69" s="38"/>
      <c r="M69" s="9">
        <f t="shared" si="18"/>
        <v>0</v>
      </c>
      <c r="N69" s="38"/>
      <c r="O69" s="38"/>
      <c r="P69" s="38"/>
      <c r="Q69" s="38"/>
      <c r="R69" s="9">
        <f t="shared" si="19"/>
        <v>0</v>
      </c>
      <c r="S69" s="38"/>
      <c r="T69" s="38"/>
      <c r="U69" s="38"/>
      <c r="V69" s="38"/>
      <c r="W69" s="9">
        <f t="shared" si="6"/>
        <v>0</v>
      </c>
      <c r="X69" s="9">
        <f t="shared" si="7"/>
        <v>0</v>
      </c>
      <c r="Y69" s="9">
        <f t="shared" si="8"/>
        <v>0</v>
      </c>
      <c r="Z69" s="9">
        <f t="shared" si="9"/>
        <v>0</v>
      </c>
      <c r="AA69" s="9">
        <f t="shared" si="10"/>
        <v>0</v>
      </c>
      <c r="AB69" s="9">
        <f t="shared" si="11"/>
        <v>0</v>
      </c>
      <c r="AC69" s="18">
        <f t="shared" si="12"/>
        <v>0</v>
      </c>
      <c r="AD69" s="18">
        <f t="shared" si="13"/>
        <v>0</v>
      </c>
      <c r="AE69" s="18">
        <f t="shared" si="14"/>
        <v>0</v>
      </c>
      <c r="AF69" s="18">
        <f t="shared" si="15"/>
        <v>0</v>
      </c>
    </row>
    <row r="70" spans="1:35" ht="102.75" customHeight="1" x14ac:dyDescent="0.25">
      <c r="A70" s="34" t="s">
        <v>106</v>
      </c>
      <c r="B70" s="29" t="s">
        <v>107</v>
      </c>
      <c r="C70" s="9">
        <f t="shared" si="0"/>
        <v>0</v>
      </c>
      <c r="D70" s="38">
        <v>0</v>
      </c>
      <c r="E70" s="38"/>
      <c r="F70" s="38"/>
      <c r="G70" s="38"/>
      <c r="H70" s="9">
        <f t="shared" si="1"/>
        <v>0</v>
      </c>
      <c r="I70" s="38">
        <v>0</v>
      </c>
      <c r="J70" s="38"/>
      <c r="K70" s="38"/>
      <c r="L70" s="38"/>
      <c r="M70" s="9">
        <f t="shared" si="18"/>
        <v>0</v>
      </c>
      <c r="N70" s="38"/>
      <c r="O70" s="38"/>
      <c r="P70" s="38"/>
      <c r="Q70" s="38"/>
      <c r="R70" s="9">
        <f t="shared" si="19"/>
        <v>0</v>
      </c>
      <c r="S70" s="38"/>
      <c r="T70" s="38"/>
      <c r="U70" s="38"/>
      <c r="V70" s="38"/>
      <c r="W70" s="9">
        <f t="shared" si="6"/>
        <v>0</v>
      </c>
      <c r="X70" s="9">
        <f t="shared" si="7"/>
        <v>0</v>
      </c>
      <c r="Y70" s="9">
        <f t="shared" si="8"/>
        <v>0</v>
      </c>
      <c r="Z70" s="9">
        <f t="shared" si="9"/>
        <v>0</v>
      </c>
      <c r="AA70" s="9">
        <f t="shared" si="10"/>
        <v>0</v>
      </c>
      <c r="AB70" s="9">
        <f t="shared" si="11"/>
        <v>0</v>
      </c>
      <c r="AC70" s="18">
        <f t="shared" si="12"/>
        <v>0</v>
      </c>
      <c r="AD70" s="18">
        <f t="shared" si="13"/>
        <v>0</v>
      </c>
      <c r="AE70" s="18">
        <f t="shared" si="14"/>
        <v>0</v>
      </c>
      <c r="AF70" s="18">
        <f t="shared" si="15"/>
        <v>0</v>
      </c>
    </row>
    <row r="71" spans="1:35" s="103" customFormat="1" ht="25.5" x14ac:dyDescent="0.25">
      <c r="A71" s="106"/>
      <c r="B71" s="91" t="s">
        <v>139</v>
      </c>
      <c r="C71" s="101">
        <f t="shared" si="0"/>
        <v>254420.6</v>
      </c>
      <c r="D71" s="107">
        <f>D72+D91</f>
        <v>253231.6</v>
      </c>
      <c r="E71" s="107">
        <f>E72+E91</f>
        <v>0</v>
      </c>
      <c r="F71" s="107">
        <f>F72+F91</f>
        <v>0</v>
      </c>
      <c r="G71" s="107">
        <f>G72+G91</f>
        <v>1189</v>
      </c>
      <c r="H71" s="101">
        <f t="shared" si="1"/>
        <v>253394.02</v>
      </c>
      <c r="I71" s="107">
        <f>I72+I91</f>
        <v>252695.02</v>
      </c>
      <c r="J71" s="107">
        <f>J72+J91</f>
        <v>0</v>
      </c>
      <c r="K71" s="107">
        <f>K72+K91</f>
        <v>0</v>
      </c>
      <c r="L71" s="107">
        <f>L72+L91</f>
        <v>699</v>
      </c>
      <c r="M71" s="101">
        <f t="shared" si="18"/>
        <v>279167.19999999995</v>
      </c>
      <c r="N71" s="107">
        <f>N72+N91</f>
        <v>267595.09999999998</v>
      </c>
      <c r="O71" s="107">
        <f>O72+O91</f>
        <v>6540</v>
      </c>
      <c r="P71" s="107">
        <f>P72+P91</f>
        <v>0</v>
      </c>
      <c r="Q71" s="107">
        <f>Q72+Q91</f>
        <v>5032.1000000000004</v>
      </c>
      <c r="R71" s="101">
        <f t="shared" si="19"/>
        <v>276876.99999999994</v>
      </c>
      <c r="S71" s="107">
        <f>S72+S91</f>
        <v>265534.59999999998</v>
      </c>
      <c r="T71" s="107">
        <f>T72+T91</f>
        <v>6310.3</v>
      </c>
      <c r="U71" s="107">
        <f>U72+U91</f>
        <v>0</v>
      </c>
      <c r="V71" s="107">
        <f>V72+V91</f>
        <v>5032.1000000000004</v>
      </c>
      <c r="W71" s="101">
        <f t="shared" si="6"/>
        <v>533587.79999999993</v>
      </c>
      <c r="X71" s="101">
        <f t="shared" si="7"/>
        <v>520826.69999999995</v>
      </c>
      <c r="Y71" s="101">
        <f t="shared" si="8"/>
        <v>6540</v>
      </c>
      <c r="Z71" s="101">
        <f t="shared" si="9"/>
        <v>0</v>
      </c>
      <c r="AA71" s="101">
        <f t="shared" si="10"/>
        <v>6221.1</v>
      </c>
      <c r="AB71" s="101">
        <f t="shared" si="11"/>
        <v>532561.22</v>
      </c>
      <c r="AC71" s="101">
        <f t="shared" si="12"/>
        <v>520290.12</v>
      </c>
      <c r="AD71" s="101">
        <f t="shared" si="13"/>
        <v>6540</v>
      </c>
      <c r="AE71" s="101">
        <f t="shared" si="14"/>
        <v>0</v>
      </c>
      <c r="AF71" s="101">
        <f t="shared" si="15"/>
        <v>5731.1</v>
      </c>
    </row>
    <row r="72" spans="1:35" s="12" customFormat="1" ht="63.7" x14ac:dyDescent="0.25">
      <c r="A72" s="41" t="s">
        <v>40</v>
      </c>
      <c r="B72" s="42" t="s">
        <v>138</v>
      </c>
      <c r="C72" s="9">
        <f t="shared" si="0"/>
        <v>254420.6</v>
      </c>
      <c r="D72" s="40">
        <f>D73+D84</f>
        <v>253231.6</v>
      </c>
      <c r="E72" s="40">
        <f>E73+E84</f>
        <v>0</v>
      </c>
      <c r="F72" s="40">
        <f>F73+F84</f>
        <v>0</v>
      </c>
      <c r="G72" s="40">
        <f>G73+G84</f>
        <v>1189</v>
      </c>
      <c r="H72" s="9">
        <f t="shared" si="1"/>
        <v>253394.02</v>
      </c>
      <c r="I72" s="40">
        <f>I73+I84</f>
        <v>252695.02</v>
      </c>
      <c r="J72" s="40">
        <f>J73+J84</f>
        <v>0</v>
      </c>
      <c r="K72" s="40">
        <f>K73+K84</f>
        <v>0</v>
      </c>
      <c r="L72" s="40">
        <f>L73+L84</f>
        <v>699</v>
      </c>
      <c r="M72" s="9">
        <f t="shared" si="18"/>
        <v>279167.19999999995</v>
      </c>
      <c r="N72" s="40">
        <f>N73+N84</f>
        <v>267595.09999999998</v>
      </c>
      <c r="O72" s="40">
        <f>O73+O84</f>
        <v>6540</v>
      </c>
      <c r="P72" s="40">
        <f>P73+P84</f>
        <v>0</v>
      </c>
      <c r="Q72" s="40">
        <f>Q73+Q84</f>
        <v>5032.1000000000004</v>
      </c>
      <c r="R72" s="9">
        <f t="shared" si="19"/>
        <v>276876.99999999994</v>
      </c>
      <c r="S72" s="40">
        <f>S73+S84</f>
        <v>265534.59999999998</v>
      </c>
      <c r="T72" s="40">
        <f>T73+T84</f>
        <v>6310.3</v>
      </c>
      <c r="U72" s="40">
        <f>U73+U84</f>
        <v>0</v>
      </c>
      <c r="V72" s="40">
        <f>V73+V84</f>
        <v>5032.1000000000004</v>
      </c>
      <c r="W72" s="9">
        <f t="shared" si="6"/>
        <v>533587.79999999993</v>
      </c>
      <c r="X72" s="9">
        <f t="shared" si="7"/>
        <v>520826.69999999995</v>
      </c>
      <c r="Y72" s="9">
        <f t="shared" si="8"/>
        <v>6540</v>
      </c>
      <c r="Z72" s="9">
        <f t="shared" si="9"/>
        <v>0</v>
      </c>
      <c r="AA72" s="9">
        <f t="shared" si="10"/>
        <v>6221.1</v>
      </c>
      <c r="AB72" s="9">
        <f t="shared" si="11"/>
        <v>532561.22</v>
      </c>
      <c r="AC72" s="9">
        <f t="shared" si="12"/>
        <v>520290.12</v>
      </c>
      <c r="AD72" s="9">
        <f t="shared" si="13"/>
        <v>6540</v>
      </c>
      <c r="AE72" s="9">
        <f t="shared" si="14"/>
        <v>0</v>
      </c>
      <c r="AF72" s="9">
        <f t="shared" si="15"/>
        <v>5731.1</v>
      </c>
    </row>
    <row r="73" spans="1:35" s="16" customFormat="1" ht="79.75" x14ac:dyDescent="0.3">
      <c r="A73" s="75" t="s">
        <v>41</v>
      </c>
      <c r="B73" s="76" t="s">
        <v>110</v>
      </c>
      <c r="C73" s="14">
        <f t="shared" si="0"/>
        <v>250267.6</v>
      </c>
      <c r="D73" s="59">
        <f>D74+D77+D78+D79+D80+D81+D82+D83</f>
        <v>250267.6</v>
      </c>
      <c r="E73" s="59">
        <f>E74+E77+E78+E79+E80+E81+E82+E83</f>
        <v>0</v>
      </c>
      <c r="F73" s="59">
        <f>F74+F77+F78+F79+F80+F81+F82+F83</f>
        <v>0</v>
      </c>
      <c r="G73" s="59">
        <f>G74+G77+G78+G79+G80+G81+G82+G83</f>
        <v>0</v>
      </c>
      <c r="H73" s="14">
        <f t="shared" si="1"/>
        <v>250212.77</v>
      </c>
      <c r="I73" s="59">
        <f>I74+I77+I78+I79+I80+I81+I82+I83</f>
        <v>250212.77</v>
      </c>
      <c r="J73" s="59">
        <f>J74+J77+J78+J79+J80+J81+J82+J83</f>
        <v>0</v>
      </c>
      <c r="K73" s="59">
        <f>K74+K77+K78+K79+K80+K81+K82+K83</f>
        <v>0</v>
      </c>
      <c r="L73" s="59">
        <f>L74+L77+L78+L79+L80+L81+L82+L83</f>
        <v>0</v>
      </c>
      <c r="M73" s="14">
        <f t="shared" si="18"/>
        <v>277804.39999999997</v>
      </c>
      <c r="N73" s="59">
        <f>N74+N77+N78+N79+N80</f>
        <v>267277.09999999998</v>
      </c>
      <c r="O73" s="59">
        <f>O74+O77+O78+O79+O80</f>
        <v>6540</v>
      </c>
      <c r="P73" s="59">
        <f>P74+P77+P78+P79+P80+P81+P82+P83</f>
        <v>0</v>
      </c>
      <c r="Q73" s="59">
        <f>Q74+Q77+Q78+Q79+Q80+Q81+Q82+Q83</f>
        <v>3987.3</v>
      </c>
      <c r="R73" s="14">
        <f t="shared" si="19"/>
        <v>275514.19999999995</v>
      </c>
      <c r="S73" s="59">
        <f>S74+S77+S78+S79+S80</f>
        <v>265216.59999999998</v>
      </c>
      <c r="T73" s="59">
        <f>T74+T77+T78+T79+T80</f>
        <v>6310.3</v>
      </c>
      <c r="U73" s="59">
        <f>U74+U77+U78+U79+U80+U81+U82+U83</f>
        <v>0</v>
      </c>
      <c r="V73" s="59">
        <f>V74+V77+V78+V79+V80+V81+V82+V83</f>
        <v>3987.3</v>
      </c>
      <c r="W73" s="14">
        <f t="shared" si="6"/>
        <v>528072</v>
      </c>
      <c r="X73" s="14">
        <f t="shared" si="7"/>
        <v>517544.69999999995</v>
      </c>
      <c r="Y73" s="14">
        <f t="shared" si="8"/>
        <v>6540</v>
      </c>
      <c r="Z73" s="14">
        <f t="shared" si="9"/>
        <v>0</v>
      </c>
      <c r="AA73" s="14">
        <f t="shared" si="10"/>
        <v>3987.3</v>
      </c>
      <c r="AB73" s="14">
        <f t="shared" si="11"/>
        <v>528017.17000000004</v>
      </c>
      <c r="AC73" s="14">
        <f t="shared" si="12"/>
        <v>517489.87</v>
      </c>
      <c r="AD73" s="14">
        <f t="shared" si="13"/>
        <v>6540</v>
      </c>
      <c r="AE73" s="14">
        <f t="shared" si="14"/>
        <v>0</v>
      </c>
      <c r="AF73" s="14">
        <f t="shared" si="15"/>
        <v>3987.3</v>
      </c>
    </row>
    <row r="74" spans="1:35" ht="76.45" x14ac:dyDescent="0.25">
      <c r="A74" s="64" t="s">
        <v>42</v>
      </c>
      <c r="B74" s="65" t="s">
        <v>111</v>
      </c>
      <c r="C74" s="9">
        <f t="shared" si="0"/>
        <v>33918.5</v>
      </c>
      <c r="D74" s="33">
        <f>D75+D76</f>
        <v>33918.5</v>
      </c>
      <c r="E74" s="43"/>
      <c r="F74" s="43"/>
      <c r="G74" s="43"/>
      <c r="H74" s="9">
        <f t="shared" si="1"/>
        <v>33918.47</v>
      </c>
      <c r="I74" s="33">
        <f>I75+I76</f>
        <v>33918.47</v>
      </c>
      <c r="J74" s="43"/>
      <c r="K74" s="43"/>
      <c r="L74" s="43"/>
      <c r="M74" s="9">
        <f t="shared" si="18"/>
        <v>35253.199999999997</v>
      </c>
      <c r="N74" s="33">
        <f>N75+N76</f>
        <v>35253.199999999997</v>
      </c>
      <c r="O74" s="43"/>
      <c r="P74" s="43"/>
      <c r="Q74" s="43"/>
      <c r="R74" s="9">
        <f t="shared" si="19"/>
        <v>35253.199999999997</v>
      </c>
      <c r="S74" s="33">
        <f>S75+S76</f>
        <v>35253.199999999997</v>
      </c>
      <c r="T74" s="43"/>
      <c r="U74" s="43"/>
      <c r="V74" s="43"/>
      <c r="W74" s="9">
        <f t="shared" si="6"/>
        <v>69171.7</v>
      </c>
      <c r="X74" s="9">
        <f t="shared" si="7"/>
        <v>69171.7</v>
      </c>
      <c r="Y74" s="9">
        <f t="shared" si="8"/>
        <v>0</v>
      </c>
      <c r="Z74" s="9">
        <f t="shared" si="9"/>
        <v>0</v>
      </c>
      <c r="AA74" s="9">
        <f t="shared" si="10"/>
        <v>0</v>
      </c>
      <c r="AB74" s="9">
        <f t="shared" si="11"/>
        <v>69171.67</v>
      </c>
      <c r="AC74" s="18">
        <f t="shared" si="12"/>
        <v>69171.67</v>
      </c>
      <c r="AD74" s="18">
        <f t="shared" si="13"/>
        <v>0</v>
      </c>
      <c r="AE74" s="18">
        <f t="shared" si="14"/>
        <v>0</v>
      </c>
      <c r="AF74" s="18">
        <f t="shared" si="15"/>
        <v>0</v>
      </c>
    </row>
    <row r="75" spans="1:35" ht="18.7" customHeight="1" x14ac:dyDescent="0.25">
      <c r="A75" s="64" t="s">
        <v>112</v>
      </c>
      <c r="B75" s="65" t="s">
        <v>113</v>
      </c>
      <c r="C75" s="9">
        <f t="shared" si="0"/>
        <v>26723.29</v>
      </c>
      <c r="D75" s="30">
        <v>26723.29</v>
      </c>
      <c r="E75" s="43"/>
      <c r="F75" s="43"/>
      <c r="G75" s="43"/>
      <c r="H75" s="9">
        <f t="shared" si="1"/>
        <v>26723.27</v>
      </c>
      <c r="I75" s="44">
        <v>26723.27</v>
      </c>
      <c r="J75" s="43"/>
      <c r="K75" s="43"/>
      <c r="L75" s="43"/>
      <c r="M75" s="9">
        <f t="shared" si="18"/>
        <v>27440.6</v>
      </c>
      <c r="N75" s="43">
        <v>27440.6</v>
      </c>
      <c r="O75" s="43"/>
      <c r="P75" s="43"/>
      <c r="Q75" s="43"/>
      <c r="R75" s="9">
        <f t="shared" si="19"/>
        <v>27440.6</v>
      </c>
      <c r="S75" s="43">
        <v>27440.6</v>
      </c>
      <c r="T75" s="43"/>
      <c r="U75" s="43"/>
      <c r="V75" s="43"/>
      <c r="W75" s="9">
        <f t="shared" si="6"/>
        <v>54163.89</v>
      </c>
      <c r="X75" s="9">
        <f t="shared" si="7"/>
        <v>54163.89</v>
      </c>
      <c r="Y75" s="9">
        <f t="shared" si="8"/>
        <v>0</v>
      </c>
      <c r="Z75" s="9">
        <f t="shared" si="9"/>
        <v>0</v>
      </c>
      <c r="AA75" s="9">
        <f t="shared" si="10"/>
        <v>0</v>
      </c>
      <c r="AB75" s="9">
        <f t="shared" si="11"/>
        <v>54163.869999999995</v>
      </c>
      <c r="AC75" s="18">
        <f t="shared" si="12"/>
        <v>54163.869999999995</v>
      </c>
      <c r="AD75" s="18">
        <f t="shared" si="13"/>
        <v>0</v>
      </c>
      <c r="AE75" s="18">
        <f t="shared" si="14"/>
        <v>0</v>
      </c>
      <c r="AF75" s="18">
        <f t="shared" si="15"/>
        <v>0</v>
      </c>
    </row>
    <row r="76" spans="1:35" ht="25.5" x14ac:dyDescent="0.25">
      <c r="A76" s="64" t="s">
        <v>114</v>
      </c>
      <c r="B76" s="65" t="s">
        <v>115</v>
      </c>
      <c r="C76" s="9">
        <f t="shared" ref="C76:C103" si="31">D76+E76+F76+G76</f>
        <v>7195.21</v>
      </c>
      <c r="D76" s="30">
        <v>7195.21</v>
      </c>
      <c r="E76" s="43"/>
      <c r="F76" s="43"/>
      <c r="G76" s="43"/>
      <c r="H76" s="9">
        <f t="shared" ref="H76:H103" si="32">I76+J76+K76+L76</f>
        <v>7195.2</v>
      </c>
      <c r="I76" s="44">
        <v>7195.2</v>
      </c>
      <c r="J76" s="43"/>
      <c r="K76" s="43"/>
      <c r="L76" s="43"/>
      <c r="M76" s="9">
        <f t="shared" ref="M76:M103" si="33">N76+O76+P76+Q76</f>
        <v>7812.6</v>
      </c>
      <c r="N76" s="43">
        <v>7812.6</v>
      </c>
      <c r="O76" s="43"/>
      <c r="P76" s="43"/>
      <c r="Q76" s="43"/>
      <c r="R76" s="9">
        <f t="shared" ref="R76:R103" si="34">S76+T76+U76+V76</f>
        <v>7812.6</v>
      </c>
      <c r="S76" s="43">
        <v>7812.6</v>
      </c>
      <c r="T76" s="43"/>
      <c r="U76" s="43"/>
      <c r="V76" s="43"/>
      <c r="W76" s="9">
        <f t="shared" si="6"/>
        <v>15007.810000000001</v>
      </c>
      <c r="X76" s="9">
        <f t="shared" si="7"/>
        <v>15007.810000000001</v>
      </c>
      <c r="Y76" s="9">
        <f t="shared" si="8"/>
        <v>0</v>
      </c>
      <c r="Z76" s="9">
        <f t="shared" si="9"/>
        <v>0</v>
      </c>
      <c r="AA76" s="9">
        <f t="shared" si="10"/>
        <v>0</v>
      </c>
      <c r="AB76" s="9">
        <f t="shared" si="11"/>
        <v>15007.8</v>
      </c>
      <c r="AC76" s="18">
        <f t="shared" si="12"/>
        <v>15007.8</v>
      </c>
      <c r="AD76" s="18">
        <f t="shared" si="13"/>
        <v>0</v>
      </c>
      <c r="AE76" s="18">
        <f t="shared" si="14"/>
        <v>0</v>
      </c>
      <c r="AF76" s="18">
        <f t="shared" si="15"/>
        <v>0</v>
      </c>
    </row>
    <row r="77" spans="1:35" ht="76.45" x14ac:dyDescent="0.25">
      <c r="A77" s="64" t="s">
        <v>43</v>
      </c>
      <c r="B77" s="65" t="s">
        <v>116</v>
      </c>
      <c r="C77" s="9">
        <f t="shared" si="31"/>
        <v>124952</v>
      </c>
      <c r="D77" s="30">
        <v>124952</v>
      </c>
      <c r="E77" s="43"/>
      <c r="F77" s="43"/>
      <c r="G77" s="43"/>
      <c r="H77" s="9">
        <f t="shared" si="32"/>
        <v>124897.2</v>
      </c>
      <c r="I77" s="43">
        <v>124897.2</v>
      </c>
      <c r="J77" s="43"/>
      <c r="K77" s="43"/>
      <c r="L77" s="43"/>
      <c r="M77" s="9">
        <f t="shared" si="33"/>
        <v>129314</v>
      </c>
      <c r="N77" s="43">
        <v>125326.7</v>
      </c>
      <c r="O77" s="43"/>
      <c r="P77" s="43"/>
      <c r="Q77" s="43">
        <v>3987.3</v>
      </c>
      <c r="R77" s="9">
        <f t="shared" si="34"/>
        <v>129314</v>
      </c>
      <c r="S77" s="43">
        <v>125326.7</v>
      </c>
      <c r="T77" s="43"/>
      <c r="U77" s="43"/>
      <c r="V77" s="43">
        <v>3987.3</v>
      </c>
      <c r="W77" s="9">
        <f t="shared" ref="W77:W103" si="35">X77+Y77+Z77+AA77</f>
        <v>254266</v>
      </c>
      <c r="X77" s="9">
        <f t="shared" ref="X77:X104" si="36">D77+N77</f>
        <v>250278.7</v>
      </c>
      <c r="Y77" s="9">
        <f t="shared" ref="Y77:Y104" si="37">E77+O77</f>
        <v>0</v>
      </c>
      <c r="Z77" s="9">
        <f t="shared" ref="Z77:Z104" si="38">F77+P77</f>
        <v>0</v>
      </c>
      <c r="AA77" s="9">
        <f t="shared" ref="AA77:AA104" si="39">G77+Q77</f>
        <v>3987.3</v>
      </c>
      <c r="AB77" s="9">
        <f t="shared" ref="AB77:AB104" si="40">AC77+AD77+AE77+AF77</f>
        <v>254211.19999999998</v>
      </c>
      <c r="AC77" s="18">
        <f t="shared" ref="AC77:AC104" si="41">I77+N77</f>
        <v>250223.9</v>
      </c>
      <c r="AD77" s="18">
        <f t="shared" ref="AD77:AD104" si="42">J77+O77</f>
        <v>0</v>
      </c>
      <c r="AE77" s="18">
        <f t="shared" ref="AE77:AE104" si="43">K77+P77</f>
        <v>0</v>
      </c>
      <c r="AF77" s="18">
        <f t="shared" ref="AF77:AF104" si="44">L77+Q77</f>
        <v>3987.3</v>
      </c>
    </row>
    <row r="78" spans="1:35" ht="89.2" x14ac:dyDescent="0.25">
      <c r="A78" s="45" t="s">
        <v>44</v>
      </c>
      <c r="B78" s="32" t="s">
        <v>117</v>
      </c>
      <c r="C78" s="9">
        <f t="shared" si="31"/>
        <v>91397.1</v>
      </c>
      <c r="D78" s="33">
        <v>91397.1</v>
      </c>
      <c r="E78" s="43"/>
      <c r="F78" s="43"/>
      <c r="G78" s="43"/>
      <c r="H78" s="9">
        <f t="shared" si="32"/>
        <v>91397.1</v>
      </c>
      <c r="I78" s="43">
        <v>91397.1</v>
      </c>
      <c r="J78" s="43"/>
      <c r="K78" s="43"/>
      <c r="L78" s="43"/>
      <c r="M78" s="9">
        <f t="shared" si="33"/>
        <v>102426.2</v>
      </c>
      <c r="N78" s="43">
        <v>102426.2</v>
      </c>
      <c r="O78" s="43"/>
      <c r="P78" s="43"/>
      <c r="Q78" s="43"/>
      <c r="R78" s="9">
        <f t="shared" si="34"/>
        <v>100484.7</v>
      </c>
      <c r="S78" s="43">
        <v>100484.7</v>
      </c>
      <c r="T78" s="43"/>
      <c r="U78" s="43"/>
      <c r="V78" s="43"/>
      <c r="W78" s="9">
        <f t="shared" si="35"/>
        <v>193823.3</v>
      </c>
      <c r="X78" s="9">
        <f t="shared" si="36"/>
        <v>193823.3</v>
      </c>
      <c r="Y78" s="9">
        <f t="shared" si="37"/>
        <v>0</v>
      </c>
      <c r="Z78" s="9">
        <f t="shared" si="38"/>
        <v>0</v>
      </c>
      <c r="AA78" s="9">
        <f t="shared" si="39"/>
        <v>0</v>
      </c>
      <c r="AB78" s="9">
        <f t="shared" si="40"/>
        <v>193823.3</v>
      </c>
      <c r="AC78" s="18">
        <f t="shared" si="41"/>
        <v>193823.3</v>
      </c>
      <c r="AD78" s="18">
        <f t="shared" si="42"/>
        <v>0</v>
      </c>
      <c r="AE78" s="18">
        <f t="shared" si="43"/>
        <v>0</v>
      </c>
      <c r="AF78" s="18">
        <f t="shared" si="44"/>
        <v>0</v>
      </c>
    </row>
    <row r="79" spans="1:35" ht="50.95" x14ac:dyDescent="0.25">
      <c r="A79" s="45" t="s">
        <v>45</v>
      </c>
      <c r="B79" s="32" t="s">
        <v>118</v>
      </c>
      <c r="C79" s="9">
        <f t="shared" si="31"/>
        <v>0</v>
      </c>
      <c r="D79" s="43"/>
      <c r="E79" s="43"/>
      <c r="F79" s="43"/>
      <c r="G79" s="43"/>
      <c r="H79" s="9">
        <f t="shared" si="32"/>
        <v>0</v>
      </c>
      <c r="I79" s="43"/>
      <c r="J79" s="43"/>
      <c r="K79" s="43"/>
      <c r="L79" s="43"/>
      <c r="M79" s="9">
        <f t="shared" si="33"/>
        <v>1000</v>
      </c>
      <c r="N79" s="43">
        <v>1000</v>
      </c>
      <c r="O79" s="43"/>
      <c r="P79" s="43"/>
      <c r="Q79" s="43"/>
      <c r="R79" s="9">
        <f t="shared" si="34"/>
        <v>1000</v>
      </c>
      <c r="S79" s="43">
        <v>1000</v>
      </c>
      <c r="T79" s="43"/>
      <c r="U79" s="43"/>
      <c r="V79" s="43"/>
      <c r="W79" s="9">
        <f t="shared" si="35"/>
        <v>1000</v>
      </c>
      <c r="X79" s="9">
        <f t="shared" si="36"/>
        <v>1000</v>
      </c>
      <c r="Y79" s="9">
        <f t="shared" si="37"/>
        <v>0</v>
      </c>
      <c r="Z79" s="9">
        <f t="shared" si="38"/>
        <v>0</v>
      </c>
      <c r="AA79" s="9">
        <f t="shared" si="39"/>
        <v>0</v>
      </c>
      <c r="AB79" s="9">
        <f t="shared" si="40"/>
        <v>1000</v>
      </c>
      <c r="AC79" s="18">
        <f t="shared" si="41"/>
        <v>1000</v>
      </c>
      <c r="AD79" s="18">
        <f t="shared" si="42"/>
        <v>0</v>
      </c>
      <c r="AE79" s="18">
        <f t="shared" si="43"/>
        <v>0</v>
      </c>
      <c r="AF79" s="18">
        <f t="shared" si="44"/>
        <v>0</v>
      </c>
    </row>
    <row r="80" spans="1:35" ht="65.25" customHeight="1" x14ac:dyDescent="0.25">
      <c r="A80" s="45" t="s">
        <v>46</v>
      </c>
      <c r="B80" s="32" t="s">
        <v>119</v>
      </c>
      <c r="C80" s="9">
        <f t="shared" si="31"/>
        <v>0</v>
      </c>
      <c r="D80" s="43"/>
      <c r="E80" s="43"/>
      <c r="F80" s="43"/>
      <c r="G80" s="43"/>
      <c r="H80" s="9">
        <f t="shared" si="32"/>
        <v>0</v>
      </c>
      <c r="I80" s="43"/>
      <c r="J80" s="43"/>
      <c r="K80" s="43"/>
      <c r="L80" s="43"/>
      <c r="M80" s="9">
        <f t="shared" si="33"/>
        <v>9811</v>
      </c>
      <c r="N80" s="43">
        <f>N81+N82+N83</f>
        <v>3271</v>
      </c>
      <c r="O80" s="43">
        <f t="shared" ref="O80:Q80" si="45">O81+O82+O83</f>
        <v>6540</v>
      </c>
      <c r="P80" s="43">
        <f t="shared" si="45"/>
        <v>0</v>
      </c>
      <c r="Q80" s="43">
        <f t="shared" si="45"/>
        <v>0</v>
      </c>
      <c r="R80" s="9">
        <f t="shared" si="34"/>
        <v>9462.2999999999993</v>
      </c>
      <c r="S80" s="43">
        <v>3152</v>
      </c>
      <c r="T80" s="43">
        <v>6310.3</v>
      </c>
      <c r="U80" s="43">
        <f t="shared" ref="U80" si="46">U81+U82+U83</f>
        <v>0</v>
      </c>
      <c r="V80" s="43">
        <f t="shared" ref="V80" si="47">V81+V82+V83</f>
        <v>0</v>
      </c>
      <c r="W80" s="9">
        <f t="shared" si="35"/>
        <v>9811</v>
      </c>
      <c r="X80" s="9">
        <f t="shared" si="36"/>
        <v>3271</v>
      </c>
      <c r="Y80" s="9">
        <f t="shared" si="37"/>
        <v>6540</v>
      </c>
      <c r="Z80" s="9">
        <f t="shared" si="38"/>
        <v>0</v>
      </c>
      <c r="AA80" s="9">
        <f t="shared" si="39"/>
        <v>0</v>
      </c>
      <c r="AB80" s="9">
        <f t="shared" si="40"/>
        <v>9811</v>
      </c>
      <c r="AC80" s="18">
        <f t="shared" si="41"/>
        <v>3271</v>
      </c>
      <c r="AD80" s="18">
        <f t="shared" si="42"/>
        <v>6540</v>
      </c>
      <c r="AE80" s="18">
        <f t="shared" si="43"/>
        <v>0</v>
      </c>
      <c r="AF80" s="18">
        <f t="shared" si="44"/>
        <v>0</v>
      </c>
    </row>
    <row r="81" spans="1:32" ht="92.25" customHeight="1" x14ac:dyDescent="0.25">
      <c r="A81" s="45" t="s">
        <v>120</v>
      </c>
      <c r="B81" s="32" t="s">
        <v>121</v>
      </c>
      <c r="C81" s="9">
        <f t="shared" si="31"/>
        <v>0</v>
      </c>
      <c r="D81" s="43"/>
      <c r="E81" s="43"/>
      <c r="F81" s="43"/>
      <c r="G81" s="43"/>
      <c r="H81" s="9">
        <f t="shared" si="32"/>
        <v>0</v>
      </c>
      <c r="I81" s="43"/>
      <c r="J81" s="43"/>
      <c r="K81" s="43"/>
      <c r="L81" s="43"/>
      <c r="M81" s="9">
        <f t="shared" si="33"/>
        <v>1520.9</v>
      </c>
      <c r="N81" s="43">
        <v>1320.9</v>
      </c>
      <c r="O81" s="43">
        <v>200</v>
      </c>
      <c r="P81" s="43"/>
      <c r="Q81" s="43"/>
      <c r="R81" s="9">
        <f t="shared" si="34"/>
        <v>1520.9</v>
      </c>
      <c r="S81" s="43">
        <v>1320.9</v>
      </c>
      <c r="T81" s="43">
        <v>200</v>
      </c>
      <c r="U81" s="43"/>
      <c r="V81" s="43"/>
      <c r="W81" s="9">
        <f t="shared" si="35"/>
        <v>1520.9</v>
      </c>
      <c r="X81" s="9">
        <f t="shared" si="36"/>
        <v>1320.9</v>
      </c>
      <c r="Y81" s="9">
        <f t="shared" si="37"/>
        <v>200</v>
      </c>
      <c r="Z81" s="9">
        <f t="shared" si="38"/>
        <v>0</v>
      </c>
      <c r="AA81" s="9">
        <f t="shared" si="39"/>
        <v>0</v>
      </c>
      <c r="AB81" s="9">
        <f t="shared" si="40"/>
        <v>1520.9</v>
      </c>
      <c r="AC81" s="18">
        <f t="shared" si="41"/>
        <v>1320.9</v>
      </c>
      <c r="AD81" s="18">
        <f t="shared" si="42"/>
        <v>200</v>
      </c>
      <c r="AE81" s="18">
        <f t="shared" si="43"/>
        <v>0</v>
      </c>
      <c r="AF81" s="18">
        <f t="shared" si="44"/>
        <v>0</v>
      </c>
    </row>
    <row r="82" spans="1:32" ht="88.5" customHeight="1" x14ac:dyDescent="0.25">
      <c r="A82" s="45" t="s">
        <v>122</v>
      </c>
      <c r="B82" s="32" t="s">
        <v>123</v>
      </c>
      <c r="C82" s="9">
        <f t="shared" si="31"/>
        <v>0</v>
      </c>
      <c r="D82" s="43"/>
      <c r="E82" s="43"/>
      <c r="F82" s="43"/>
      <c r="G82" s="43"/>
      <c r="H82" s="9">
        <f t="shared" si="32"/>
        <v>0</v>
      </c>
      <c r="I82" s="43"/>
      <c r="J82" s="43"/>
      <c r="K82" s="43"/>
      <c r="L82" s="43"/>
      <c r="M82" s="9">
        <f t="shared" si="33"/>
        <v>5928.2999999999993</v>
      </c>
      <c r="N82" s="43">
        <v>1140.0999999999999</v>
      </c>
      <c r="O82" s="43">
        <v>4788.2</v>
      </c>
      <c r="P82" s="43"/>
      <c r="Q82" s="43"/>
      <c r="R82" s="9">
        <f t="shared" si="34"/>
        <v>5928.2999999999993</v>
      </c>
      <c r="S82" s="43">
        <v>1140.0999999999999</v>
      </c>
      <c r="T82" s="43">
        <v>4788.2</v>
      </c>
      <c r="U82" s="43"/>
      <c r="V82" s="43"/>
      <c r="W82" s="9">
        <f t="shared" si="35"/>
        <v>5928.2999999999993</v>
      </c>
      <c r="X82" s="9">
        <f t="shared" si="36"/>
        <v>1140.0999999999999</v>
      </c>
      <c r="Y82" s="9">
        <f t="shared" si="37"/>
        <v>4788.2</v>
      </c>
      <c r="Z82" s="9">
        <f t="shared" si="38"/>
        <v>0</v>
      </c>
      <c r="AA82" s="9">
        <f t="shared" si="39"/>
        <v>0</v>
      </c>
      <c r="AB82" s="9">
        <f t="shared" si="40"/>
        <v>5928.2999999999993</v>
      </c>
      <c r="AC82" s="18">
        <f t="shared" si="41"/>
        <v>1140.0999999999999</v>
      </c>
      <c r="AD82" s="18">
        <f t="shared" si="42"/>
        <v>4788.2</v>
      </c>
      <c r="AE82" s="18">
        <f t="shared" si="43"/>
        <v>0</v>
      </c>
      <c r="AF82" s="18">
        <f t="shared" si="44"/>
        <v>0</v>
      </c>
    </row>
    <row r="83" spans="1:32" ht="104.3" customHeight="1" x14ac:dyDescent="0.25">
      <c r="A83" s="45" t="s">
        <v>124</v>
      </c>
      <c r="B83" s="32" t="s">
        <v>125</v>
      </c>
      <c r="C83" s="9">
        <f t="shared" si="31"/>
        <v>0</v>
      </c>
      <c r="D83" s="43"/>
      <c r="E83" s="43"/>
      <c r="F83" s="43"/>
      <c r="G83" s="43"/>
      <c r="H83" s="9">
        <f t="shared" si="32"/>
        <v>0</v>
      </c>
      <c r="I83" s="43"/>
      <c r="J83" s="43"/>
      <c r="K83" s="43"/>
      <c r="L83" s="43"/>
      <c r="M83" s="9">
        <f t="shared" si="33"/>
        <v>2361.8000000000002</v>
      </c>
      <c r="N83" s="43">
        <v>810</v>
      </c>
      <c r="O83" s="43">
        <v>1551.8</v>
      </c>
      <c r="P83" s="43"/>
      <c r="Q83" s="43"/>
      <c r="R83" s="9">
        <f t="shared" si="34"/>
        <v>2013.1</v>
      </c>
      <c r="S83" s="43">
        <v>691</v>
      </c>
      <c r="T83" s="43">
        <v>1322.1</v>
      </c>
      <c r="U83" s="43"/>
      <c r="V83" s="43"/>
      <c r="W83" s="9">
        <f t="shared" si="35"/>
        <v>2361.8000000000002</v>
      </c>
      <c r="X83" s="9">
        <f t="shared" si="36"/>
        <v>810</v>
      </c>
      <c r="Y83" s="9">
        <f t="shared" si="37"/>
        <v>1551.8</v>
      </c>
      <c r="Z83" s="9">
        <f t="shared" si="38"/>
        <v>0</v>
      </c>
      <c r="AA83" s="9">
        <f t="shared" si="39"/>
        <v>0</v>
      </c>
      <c r="AB83" s="9">
        <f t="shared" si="40"/>
        <v>2361.8000000000002</v>
      </c>
      <c r="AC83" s="18">
        <f t="shared" si="41"/>
        <v>810</v>
      </c>
      <c r="AD83" s="18">
        <f t="shared" si="42"/>
        <v>1551.8</v>
      </c>
      <c r="AE83" s="18">
        <f t="shared" si="43"/>
        <v>0</v>
      </c>
      <c r="AF83" s="18">
        <f t="shared" si="44"/>
        <v>0</v>
      </c>
    </row>
    <row r="84" spans="1:32" s="16" customFormat="1" ht="119.65" x14ac:dyDescent="0.3">
      <c r="A84" s="90" t="s">
        <v>38</v>
      </c>
      <c r="B84" s="76" t="s">
        <v>126</v>
      </c>
      <c r="C84" s="9">
        <f t="shared" si="31"/>
        <v>4153</v>
      </c>
      <c r="D84" s="59">
        <f>D85+D86+D89+D90</f>
        <v>2964</v>
      </c>
      <c r="E84" s="59">
        <f>E86+E89+E90</f>
        <v>0</v>
      </c>
      <c r="F84" s="59">
        <f>F86+F89+F90</f>
        <v>0</v>
      </c>
      <c r="G84" s="59">
        <f>G86+G89+G90</f>
        <v>1189</v>
      </c>
      <c r="H84" s="9">
        <f t="shared" si="32"/>
        <v>3181.25</v>
      </c>
      <c r="I84" s="59">
        <f>I85+I86+I89+I90</f>
        <v>2482.25</v>
      </c>
      <c r="J84" s="59">
        <f t="shared" ref="J84:L84" si="48">J85+J86+J89+J90</f>
        <v>0</v>
      </c>
      <c r="K84" s="59">
        <f t="shared" si="48"/>
        <v>0</v>
      </c>
      <c r="L84" s="59">
        <f t="shared" si="48"/>
        <v>699</v>
      </c>
      <c r="M84" s="9">
        <f t="shared" si="33"/>
        <v>1362.8</v>
      </c>
      <c r="N84" s="59">
        <f>N86+N89+N90</f>
        <v>318</v>
      </c>
      <c r="O84" s="59">
        <f>O86+O89+O90</f>
        <v>0</v>
      </c>
      <c r="P84" s="59">
        <f>P86+P89+P90</f>
        <v>0</v>
      </c>
      <c r="Q84" s="59">
        <f>Q86+Q89+Q90</f>
        <v>1044.8</v>
      </c>
      <c r="R84" s="9">
        <f t="shared" si="34"/>
        <v>1362.8</v>
      </c>
      <c r="S84" s="59">
        <v>318</v>
      </c>
      <c r="T84" s="59">
        <f t="shared" ref="T84:V84" si="49">T85+T86+T89+T90</f>
        <v>0</v>
      </c>
      <c r="U84" s="59">
        <f t="shared" si="49"/>
        <v>0</v>
      </c>
      <c r="V84" s="59">
        <f t="shared" si="49"/>
        <v>1044.8</v>
      </c>
      <c r="W84" s="9">
        <f t="shared" si="35"/>
        <v>5515.8</v>
      </c>
      <c r="X84" s="9">
        <f t="shared" si="36"/>
        <v>3282</v>
      </c>
      <c r="Y84" s="9">
        <f t="shared" si="37"/>
        <v>0</v>
      </c>
      <c r="Z84" s="9">
        <f t="shared" si="38"/>
        <v>0</v>
      </c>
      <c r="AA84" s="9">
        <f t="shared" si="39"/>
        <v>2233.8000000000002</v>
      </c>
      <c r="AB84" s="9">
        <f t="shared" si="40"/>
        <v>4544.05</v>
      </c>
      <c r="AC84" s="9">
        <f t="shared" si="41"/>
        <v>2800.25</v>
      </c>
      <c r="AD84" s="9">
        <f t="shared" si="42"/>
        <v>0</v>
      </c>
      <c r="AE84" s="9">
        <f t="shared" si="43"/>
        <v>0</v>
      </c>
      <c r="AF84" s="9">
        <f t="shared" si="44"/>
        <v>1743.8</v>
      </c>
    </row>
    <row r="85" spans="1:32" ht="102.05" customHeight="1" x14ac:dyDescent="0.25">
      <c r="A85" s="64" t="s">
        <v>55</v>
      </c>
      <c r="B85" s="46" t="s">
        <v>127</v>
      </c>
      <c r="C85" s="9">
        <f t="shared" si="31"/>
        <v>475</v>
      </c>
      <c r="D85" s="30">
        <v>475</v>
      </c>
      <c r="E85" s="43"/>
      <c r="F85" s="43"/>
      <c r="G85" s="43"/>
      <c r="H85" s="9">
        <f t="shared" si="32"/>
        <v>474.86</v>
      </c>
      <c r="I85" s="43">
        <v>474.86</v>
      </c>
      <c r="J85" s="43"/>
      <c r="K85" s="43"/>
      <c r="L85" s="43"/>
      <c r="M85" s="9">
        <f t="shared" si="33"/>
        <v>0</v>
      </c>
      <c r="N85" s="43"/>
      <c r="O85" s="43"/>
      <c r="P85" s="43"/>
      <c r="Q85" s="43"/>
      <c r="R85" s="9">
        <f t="shared" si="34"/>
        <v>0</v>
      </c>
      <c r="S85" s="43"/>
      <c r="T85" s="43"/>
      <c r="U85" s="43"/>
      <c r="V85" s="43"/>
      <c r="W85" s="9">
        <f t="shared" si="35"/>
        <v>475</v>
      </c>
      <c r="X85" s="9">
        <f t="shared" si="36"/>
        <v>475</v>
      </c>
      <c r="Y85" s="9">
        <f t="shared" si="37"/>
        <v>0</v>
      </c>
      <c r="Z85" s="9">
        <f t="shared" si="38"/>
        <v>0</v>
      </c>
      <c r="AA85" s="9">
        <f t="shared" si="39"/>
        <v>0</v>
      </c>
      <c r="AB85" s="9">
        <f t="shared" si="40"/>
        <v>474.86</v>
      </c>
      <c r="AC85" s="18">
        <f t="shared" si="41"/>
        <v>474.86</v>
      </c>
      <c r="AD85" s="18">
        <f t="shared" si="42"/>
        <v>0</v>
      </c>
      <c r="AE85" s="18">
        <f t="shared" si="43"/>
        <v>0</v>
      </c>
      <c r="AF85" s="18">
        <f t="shared" si="44"/>
        <v>0</v>
      </c>
    </row>
    <row r="86" spans="1:32" ht="108" customHeight="1" x14ac:dyDescent="0.25">
      <c r="A86" s="47" t="s">
        <v>56</v>
      </c>
      <c r="B86" s="33" t="s">
        <v>128</v>
      </c>
      <c r="C86" s="9">
        <f t="shared" si="31"/>
        <v>1926</v>
      </c>
      <c r="D86" s="43">
        <f>D87+D88</f>
        <v>737</v>
      </c>
      <c r="E86" s="43">
        <f>E87+E88</f>
        <v>0</v>
      </c>
      <c r="F86" s="43">
        <f>F87+F88</f>
        <v>0</v>
      </c>
      <c r="G86" s="43">
        <f>G87+G88</f>
        <v>1189</v>
      </c>
      <c r="H86" s="9">
        <f t="shared" si="32"/>
        <v>955.6</v>
      </c>
      <c r="I86" s="43">
        <f>I87+I88</f>
        <v>256.60000000000002</v>
      </c>
      <c r="J86" s="43">
        <f>J87+J88</f>
        <v>0</v>
      </c>
      <c r="K86" s="43">
        <f>K87+K88</f>
        <v>0</v>
      </c>
      <c r="L86" s="43">
        <f>L87+L88</f>
        <v>699</v>
      </c>
      <c r="M86" s="9">
        <f t="shared" si="33"/>
        <v>1362.8</v>
      </c>
      <c r="N86" s="43">
        <f>N87+N88</f>
        <v>318</v>
      </c>
      <c r="O86" s="43">
        <f>O87+O88</f>
        <v>0</v>
      </c>
      <c r="P86" s="43">
        <f>P87+P88</f>
        <v>0</v>
      </c>
      <c r="Q86" s="43">
        <f>Q87+Q88</f>
        <v>1044.8</v>
      </c>
      <c r="R86" s="9">
        <f t="shared" si="34"/>
        <v>1044.8</v>
      </c>
      <c r="S86" s="43">
        <f>S87+S88</f>
        <v>0</v>
      </c>
      <c r="T86" s="43">
        <f>T87+T88</f>
        <v>0</v>
      </c>
      <c r="U86" s="43">
        <f>U87+U88</f>
        <v>0</v>
      </c>
      <c r="V86" s="43">
        <v>1044.8</v>
      </c>
      <c r="W86" s="9">
        <f t="shared" si="35"/>
        <v>3288.8</v>
      </c>
      <c r="X86" s="9">
        <f t="shared" si="36"/>
        <v>1055</v>
      </c>
      <c r="Y86" s="9">
        <f t="shared" si="37"/>
        <v>0</v>
      </c>
      <c r="Z86" s="9">
        <f t="shared" si="38"/>
        <v>0</v>
      </c>
      <c r="AA86" s="9">
        <f t="shared" si="39"/>
        <v>2233.8000000000002</v>
      </c>
      <c r="AB86" s="9">
        <f t="shared" si="40"/>
        <v>2318.4</v>
      </c>
      <c r="AC86" s="18">
        <f t="shared" si="41"/>
        <v>574.6</v>
      </c>
      <c r="AD86" s="18">
        <f t="shared" si="42"/>
        <v>0</v>
      </c>
      <c r="AE86" s="18">
        <f t="shared" si="43"/>
        <v>0</v>
      </c>
      <c r="AF86" s="18">
        <f t="shared" si="44"/>
        <v>1743.8</v>
      </c>
    </row>
    <row r="87" spans="1:32" ht="93.75" customHeight="1" x14ac:dyDescent="0.25">
      <c r="A87" s="47" t="s">
        <v>129</v>
      </c>
      <c r="B87" s="31" t="s">
        <v>130</v>
      </c>
      <c r="C87" s="9">
        <f t="shared" si="31"/>
        <v>737</v>
      </c>
      <c r="D87" s="33">
        <v>737</v>
      </c>
      <c r="E87" s="43"/>
      <c r="F87" s="43"/>
      <c r="G87" s="43"/>
      <c r="H87" s="9">
        <f t="shared" si="32"/>
        <v>256.60000000000002</v>
      </c>
      <c r="I87" s="43">
        <v>256.60000000000002</v>
      </c>
      <c r="J87" s="43"/>
      <c r="K87" s="43"/>
      <c r="L87" s="43"/>
      <c r="M87" s="9">
        <f t="shared" si="33"/>
        <v>318</v>
      </c>
      <c r="N87" s="43">
        <v>318</v>
      </c>
      <c r="O87" s="43"/>
      <c r="P87" s="43"/>
      <c r="Q87" s="43"/>
      <c r="R87" s="9">
        <f t="shared" si="34"/>
        <v>0</v>
      </c>
      <c r="S87" s="43"/>
      <c r="T87" s="43"/>
      <c r="U87" s="43"/>
      <c r="V87" s="43"/>
      <c r="W87" s="9">
        <f t="shared" si="35"/>
        <v>1055</v>
      </c>
      <c r="X87" s="9">
        <f t="shared" si="36"/>
        <v>1055</v>
      </c>
      <c r="Y87" s="9">
        <f t="shared" si="37"/>
        <v>0</v>
      </c>
      <c r="Z87" s="9">
        <f t="shared" si="38"/>
        <v>0</v>
      </c>
      <c r="AA87" s="9">
        <f t="shared" si="39"/>
        <v>0</v>
      </c>
      <c r="AB87" s="9">
        <f t="shared" si="40"/>
        <v>574.6</v>
      </c>
      <c r="AC87" s="18">
        <f t="shared" si="41"/>
        <v>574.6</v>
      </c>
      <c r="AD87" s="18">
        <f t="shared" si="42"/>
        <v>0</v>
      </c>
      <c r="AE87" s="18">
        <f t="shared" si="43"/>
        <v>0</v>
      </c>
      <c r="AF87" s="18">
        <f t="shared" si="44"/>
        <v>0</v>
      </c>
    </row>
    <row r="88" spans="1:32" ht="102.75" customHeight="1" x14ac:dyDescent="0.25">
      <c r="A88" s="45" t="s">
        <v>131</v>
      </c>
      <c r="B88" s="31" t="s">
        <v>132</v>
      </c>
      <c r="C88" s="9">
        <f t="shared" si="31"/>
        <v>1189</v>
      </c>
      <c r="D88" s="33"/>
      <c r="E88" s="43"/>
      <c r="F88" s="43"/>
      <c r="G88" s="33">
        <v>1189</v>
      </c>
      <c r="H88" s="9">
        <f t="shared" si="32"/>
        <v>699</v>
      </c>
      <c r="I88" s="43"/>
      <c r="J88" s="43"/>
      <c r="K88" s="43"/>
      <c r="L88" s="43">
        <v>699</v>
      </c>
      <c r="M88" s="9">
        <f t="shared" si="33"/>
        <v>1044.8</v>
      </c>
      <c r="N88" s="43"/>
      <c r="O88" s="43"/>
      <c r="P88" s="43"/>
      <c r="Q88" s="43">
        <v>1044.8</v>
      </c>
      <c r="R88" s="9">
        <f t="shared" si="34"/>
        <v>0</v>
      </c>
      <c r="S88" s="43"/>
      <c r="T88" s="43"/>
      <c r="U88" s="43"/>
      <c r="V88" s="43"/>
      <c r="W88" s="9">
        <f t="shared" si="35"/>
        <v>2233.8000000000002</v>
      </c>
      <c r="X88" s="9">
        <f t="shared" si="36"/>
        <v>0</v>
      </c>
      <c r="Y88" s="9">
        <f t="shared" si="37"/>
        <v>0</v>
      </c>
      <c r="Z88" s="9">
        <f t="shared" si="38"/>
        <v>0</v>
      </c>
      <c r="AA88" s="9">
        <f t="shared" si="39"/>
        <v>2233.8000000000002</v>
      </c>
      <c r="AB88" s="9">
        <f t="shared" si="40"/>
        <v>1743.8</v>
      </c>
      <c r="AC88" s="18">
        <f t="shared" si="41"/>
        <v>0</v>
      </c>
      <c r="AD88" s="18">
        <f t="shared" si="42"/>
        <v>0</v>
      </c>
      <c r="AE88" s="18">
        <f t="shared" si="43"/>
        <v>0</v>
      </c>
      <c r="AF88" s="18">
        <f t="shared" si="44"/>
        <v>1743.8</v>
      </c>
    </row>
    <row r="89" spans="1:32" ht="114.65" x14ac:dyDescent="0.25">
      <c r="A89" s="64" t="s">
        <v>57</v>
      </c>
      <c r="B89" s="48" t="s">
        <v>133</v>
      </c>
      <c r="C89" s="9">
        <f t="shared" si="31"/>
        <v>1252</v>
      </c>
      <c r="D89" s="30">
        <v>1252</v>
      </c>
      <c r="E89" s="43"/>
      <c r="F89" s="43"/>
      <c r="G89" s="33"/>
      <c r="H89" s="9">
        <f t="shared" si="32"/>
        <v>1251.21</v>
      </c>
      <c r="I89" s="43">
        <v>1251.21</v>
      </c>
      <c r="J89" s="43"/>
      <c r="K89" s="43"/>
      <c r="L89" s="43"/>
      <c r="M89" s="9">
        <f t="shared" si="33"/>
        <v>0</v>
      </c>
      <c r="N89" s="43"/>
      <c r="O89" s="43"/>
      <c r="P89" s="43"/>
      <c r="Q89" s="43"/>
      <c r="R89" s="9">
        <f t="shared" si="34"/>
        <v>0</v>
      </c>
      <c r="S89" s="43"/>
      <c r="T89" s="43"/>
      <c r="U89" s="43"/>
      <c r="V89" s="43"/>
      <c r="W89" s="9">
        <f t="shared" si="35"/>
        <v>1252</v>
      </c>
      <c r="X89" s="9">
        <f t="shared" si="36"/>
        <v>1252</v>
      </c>
      <c r="Y89" s="9">
        <f t="shared" si="37"/>
        <v>0</v>
      </c>
      <c r="Z89" s="9">
        <f t="shared" si="38"/>
        <v>0</v>
      </c>
      <c r="AA89" s="9">
        <f t="shared" si="39"/>
        <v>0</v>
      </c>
      <c r="AB89" s="9">
        <f t="shared" si="40"/>
        <v>1251.21</v>
      </c>
      <c r="AC89" s="18">
        <f t="shared" si="41"/>
        <v>1251.21</v>
      </c>
      <c r="AD89" s="18">
        <f t="shared" si="42"/>
        <v>0</v>
      </c>
      <c r="AE89" s="18">
        <f t="shared" si="43"/>
        <v>0</v>
      </c>
      <c r="AF89" s="18">
        <f t="shared" si="44"/>
        <v>0</v>
      </c>
    </row>
    <row r="90" spans="1:32" ht="114.65" x14ac:dyDescent="0.25">
      <c r="A90" s="64" t="s">
        <v>58</v>
      </c>
      <c r="B90" s="48" t="s">
        <v>134</v>
      </c>
      <c r="C90" s="9">
        <f t="shared" si="31"/>
        <v>500</v>
      </c>
      <c r="D90" s="30">
        <v>500</v>
      </c>
      <c r="E90" s="43"/>
      <c r="F90" s="43"/>
      <c r="G90" s="43"/>
      <c r="H90" s="9">
        <f t="shared" si="32"/>
        <v>499.58</v>
      </c>
      <c r="I90" s="43">
        <v>499.58</v>
      </c>
      <c r="J90" s="43"/>
      <c r="K90" s="43"/>
      <c r="L90" s="43"/>
      <c r="M90" s="9">
        <f t="shared" si="33"/>
        <v>0</v>
      </c>
      <c r="N90" s="43"/>
      <c r="O90" s="43"/>
      <c r="P90" s="43"/>
      <c r="Q90" s="43"/>
      <c r="R90" s="9">
        <f t="shared" si="34"/>
        <v>0</v>
      </c>
      <c r="S90" s="43"/>
      <c r="T90" s="43"/>
      <c r="U90" s="43"/>
      <c r="V90" s="43"/>
      <c r="W90" s="9">
        <f t="shared" si="35"/>
        <v>500</v>
      </c>
      <c r="X90" s="9">
        <f t="shared" si="36"/>
        <v>500</v>
      </c>
      <c r="Y90" s="9">
        <f t="shared" si="37"/>
        <v>0</v>
      </c>
      <c r="Z90" s="9">
        <f t="shared" si="38"/>
        <v>0</v>
      </c>
      <c r="AA90" s="9">
        <f t="shared" si="39"/>
        <v>0</v>
      </c>
      <c r="AB90" s="9">
        <f t="shared" si="40"/>
        <v>499.58</v>
      </c>
      <c r="AC90" s="18">
        <f t="shared" si="41"/>
        <v>499.58</v>
      </c>
      <c r="AD90" s="18">
        <f t="shared" si="42"/>
        <v>0</v>
      </c>
      <c r="AE90" s="18">
        <f t="shared" si="43"/>
        <v>0</v>
      </c>
      <c r="AF90" s="18">
        <f t="shared" si="44"/>
        <v>0</v>
      </c>
    </row>
    <row r="91" spans="1:32" s="12" customFormat="1" ht="50.95" x14ac:dyDescent="0.25">
      <c r="A91" s="108" t="s">
        <v>59</v>
      </c>
      <c r="B91" s="49" t="s">
        <v>135</v>
      </c>
      <c r="C91" s="9">
        <f t="shared" si="31"/>
        <v>0</v>
      </c>
      <c r="D91" s="56"/>
      <c r="E91" s="56"/>
      <c r="F91" s="56"/>
      <c r="G91" s="56"/>
      <c r="H91" s="9">
        <f t="shared" si="32"/>
        <v>0</v>
      </c>
      <c r="I91" s="56"/>
      <c r="J91" s="56"/>
      <c r="K91" s="56"/>
      <c r="L91" s="56"/>
      <c r="M91" s="9">
        <f t="shared" si="33"/>
        <v>0</v>
      </c>
      <c r="N91" s="56"/>
      <c r="O91" s="56"/>
      <c r="P91" s="56"/>
      <c r="Q91" s="56"/>
      <c r="R91" s="9">
        <f t="shared" si="34"/>
        <v>0</v>
      </c>
      <c r="S91" s="56"/>
      <c r="T91" s="56"/>
      <c r="U91" s="56"/>
      <c r="V91" s="56"/>
      <c r="W91" s="9">
        <f t="shared" si="35"/>
        <v>0</v>
      </c>
      <c r="X91" s="9">
        <f t="shared" si="36"/>
        <v>0</v>
      </c>
      <c r="Y91" s="9">
        <f t="shared" si="37"/>
        <v>0</v>
      </c>
      <c r="Z91" s="9">
        <f t="shared" si="38"/>
        <v>0</v>
      </c>
      <c r="AA91" s="9">
        <f t="shared" si="39"/>
        <v>0</v>
      </c>
      <c r="AB91" s="9">
        <f t="shared" si="40"/>
        <v>0</v>
      </c>
      <c r="AC91" s="9">
        <f t="shared" si="41"/>
        <v>0</v>
      </c>
      <c r="AD91" s="9">
        <f t="shared" si="42"/>
        <v>0</v>
      </c>
      <c r="AE91" s="9">
        <f t="shared" si="43"/>
        <v>0</v>
      </c>
      <c r="AF91" s="9">
        <f t="shared" si="44"/>
        <v>0</v>
      </c>
    </row>
    <row r="92" spans="1:32" ht="178.35" x14ac:dyDescent="0.25">
      <c r="A92" s="51" t="s">
        <v>104</v>
      </c>
      <c r="B92" s="52" t="s">
        <v>136</v>
      </c>
      <c r="C92" s="9">
        <f t="shared" si="31"/>
        <v>0</v>
      </c>
      <c r="D92" s="50">
        <f>D93</f>
        <v>0</v>
      </c>
      <c r="E92" s="50"/>
      <c r="F92" s="50"/>
      <c r="G92" s="50"/>
      <c r="H92" s="9">
        <f t="shared" si="32"/>
        <v>0</v>
      </c>
      <c r="I92" s="50"/>
      <c r="J92" s="50"/>
      <c r="K92" s="50"/>
      <c r="L92" s="50"/>
      <c r="M92" s="9">
        <f t="shared" si="33"/>
        <v>0</v>
      </c>
      <c r="N92" s="50"/>
      <c r="O92" s="50"/>
      <c r="P92" s="50"/>
      <c r="Q92" s="50"/>
      <c r="R92" s="9">
        <f t="shared" si="34"/>
        <v>0</v>
      </c>
      <c r="S92" s="50"/>
      <c r="T92" s="50"/>
      <c r="U92" s="50"/>
      <c r="V92" s="50"/>
      <c r="W92" s="9">
        <f t="shared" si="35"/>
        <v>0</v>
      </c>
      <c r="X92" s="9">
        <f t="shared" si="36"/>
        <v>0</v>
      </c>
      <c r="Y92" s="9">
        <f t="shared" si="37"/>
        <v>0</v>
      </c>
      <c r="Z92" s="9">
        <f t="shared" si="38"/>
        <v>0</v>
      </c>
      <c r="AA92" s="9">
        <f t="shared" si="39"/>
        <v>0</v>
      </c>
      <c r="AB92" s="9">
        <f t="shared" si="40"/>
        <v>0</v>
      </c>
      <c r="AC92" s="18">
        <f t="shared" si="41"/>
        <v>0</v>
      </c>
      <c r="AD92" s="18">
        <f t="shared" si="42"/>
        <v>0</v>
      </c>
      <c r="AE92" s="18">
        <f t="shared" si="43"/>
        <v>0</v>
      </c>
      <c r="AF92" s="18">
        <f t="shared" si="44"/>
        <v>0</v>
      </c>
    </row>
    <row r="93" spans="1:32" ht="25.5" x14ac:dyDescent="0.25">
      <c r="A93" s="64" t="s">
        <v>106</v>
      </c>
      <c r="B93" s="46" t="s">
        <v>137</v>
      </c>
      <c r="C93" s="9">
        <f t="shared" si="31"/>
        <v>0</v>
      </c>
      <c r="D93" s="50">
        <v>0</v>
      </c>
      <c r="E93" s="50"/>
      <c r="F93" s="50"/>
      <c r="G93" s="50"/>
      <c r="H93" s="9">
        <f t="shared" si="32"/>
        <v>0</v>
      </c>
      <c r="I93" s="50"/>
      <c r="J93" s="50"/>
      <c r="K93" s="50"/>
      <c r="L93" s="50"/>
      <c r="M93" s="9">
        <f t="shared" si="33"/>
        <v>0</v>
      </c>
      <c r="N93" s="50"/>
      <c r="O93" s="50"/>
      <c r="P93" s="50"/>
      <c r="Q93" s="50"/>
      <c r="R93" s="9">
        <f t="shared" si="34"/>
        <v>0</v>
      </c>
      <c r="S93" s="50"/>
      <c r="T93" s="50"/>
      <c r="U93" s="50"/>
      <c r="V93" s="50"/>
      <c r="W93" s="9">
        <f t="shared" si="35"/>
        <v>0</v>
      </c>
      <c r="X93" s="9">
        <f t="shared" si="36"/>
        <v>0</v>
      </c>
      <c r="Y93" s="9">
        <f t="shared" si="37"/>
        <v>0</v>
      </c>
      <c r="Z93" s="9">
        <f t="shared" si="38"/>
        <v>0</v>
      </c>
      <c r="AA93" s="9">
        <f t="shared" si="39"/>
        <v>0</v>
      </c>
      <c r="AB93" s="9">
        <f t="shared" si="40"/>
        <v>0</v>
      </c>
      <c r="AC93" s="18">
        <f t="shared" si="41"/>
        <v>0</v>
      </c>
      <c r="AD93" s="18">
        <f t="shared" si="42"/>
        <v>0</v>
      </c>
      <c r="AE93" s="18">
        <f t="shared" si="43"/>
        <v>0</v>
      </c>
      <c r="AF93" s="18">
        <f t="shared" si="44"/>
        <v>0</v>
      </c>
    </row>
    <row r="94" spans="1:32" s="103" customFormat="1" ht="38.25" x14ac:dyDescent="0.25">
      <c r="A94" s="109"/>
      <c r="B94" s="74" t="s">
        <v>149</v>
      </c>
      <c r="C94" s="101">
        <f t="shared" si="31"/>
        <v>99417.099999999991</v>
      </c>
      <c r="D94" s="110">
        <f>D95</f>
        <v>61141.099999999991</v>
      </c>
      <c r="E94" s="110">
        <f t="shared" ref="E94:G95" si="50">E95</f>
        <v>38276</v>
      </c>
      <c r="F94" s="110">
        <f t="shared" si="50"/>
        <v>0</v>
      </c>
      <c r="G94" s="110">
        <f t="shared" si="50"/>
        <v>0</v>
      </c>
      <c r="H94" s="101">
        <f t="shared" si="32"/>
        <v>98204.13</v>
      </c>
      <c r="I94" s="110">
        <f t="shared" ref="I94:L95" si="51">I95</f>
        <v>60216.280000000006</v>
      </c>
      <c r="J94" s="110">
        <f t="shared" si="51"/>
        <v>37987.85</v>
      </c>
      <c r="K94" s="110">
        <f t="shared" si="51"/>
        <v>0</v>
      </c>
      <c r="L94" s="110">
        <f t="shared" si="51"/>
        <v>0</v>
      </c>
      <c r="M94" s="101">
        <f t="shared" si="33"/>
        <v>116588.59999999999</v>
      </c>
      <c r="N94" s="110">
        <f t="shared" ref="N94:Q95" si="52">N95</f>
        <v>62923.599999999991</v>
      </c>
      <c r="O94" s="110">
        <f t="shared" si="52"/>
        <v>53665</v>
      </c>
      <c r="P94" s="110">
        <f t="shared" si="52"/>
        <v>0</v>
      </c>
      <c r="Q94" s="110">
        <f t="shared" si="52"/>
        <v>0</v>
      </c>
      <c r="R94" s="101">
        <f t="shared" si="34"/>
        <v>100612.9</v>
      </c>
      <c r="S94" s="110">
        <f t="shared" ref="S94:V95" si="53">S95</f>
        <v>61958.3</v>
      </c>
      <c r="T94" s="110">
        <f t="shared" si="53"/>
        <v>38654.6</v>
      </c>
      <c r="U94" s="110">
        <f t="shared" si="53"/>
        <v>0</v>
      </c>
      <c r="V94" s="110">
        <f t="shared" si="53"/>
        <v>0</v>
      </c>
      <c r="W94" s="101">
        <f t="shared" si="35"/>
        <v>216005.69999999998</v>
      </c>
      <c r="X94" s="101">
        <f t="shared" si="36"/>
        <v>124064.69999999998</v>
      </c>
      <c r="Y94" s="101">
        <f t="shared" si="37"/>
        <v>91941</v>
      </c>
      <c r="Z94" s="101">
        <f t="shared" si="38"/>
        <v>0</v>
      </c>
      <c r="AA94" s="101">
        <f t="shared" si="39"/>
        <v>0</v>
      </c>
      <c r="AB94" s="101">
        <f t="shared" si="40"/>
        <v>214792.73</v>
      </c>
      <c r="AC94" s="101">
        <f t="shared" si="41"/>
        <v>123139.88</v>
      </c>
      <c r="AD94" s="101">
        <f t="shared" si="42"/>
        <v>91652.85</v>
      </c>
      <c r="AE94" s="101">
        <f t="shared" si="43"/>
        <v>0</v>
      </c>
      <c r="AF94" s="101">
        <f t="shared" si="44"/>
        <v>0</v>
      </c>
    </row>
    <row r="95" spans="1:32" s="12" customFormat="1" ht="76.45" x14ac:dyDescent="0.25">
      <c r="A95" s="53" t="s">
        <v>40</v>
      </c>
      <c r="B95" s="54" t="s">
        <v>140</v>
      </c>
      <c r="C95" s="9">
        <f t="shared" si="31"/>
        <v>99417.099999999991</v>
      </c>
      <c r="D95" s="55">
        <f>D96</f>
        <v>61141.099999999991</v>
      </c>
      <c r="E95" s="55">
        <f t="shared" si="50"/>
        <v>38276</v>
      </c>
      <c r="F95" s="55">
        <f t="shared" si="50"/>
        <v>0</v>
      </c>
      <c r="G95" s="55">
        <f t="shared" si="50"/>
        <v>0</v>
      </c>
      <c r="H95" s="9">
        <f t="shared" si="32"/>
        <v>98204.13</v>
      </c>
      <c r="I95" s="55">
        <f t="shared" si="51"/>
        <v>60216.280000000006</v>
      </c>
      <c r="J95" s="55">
        <f t="shared" si="51"/>
        <v>37987.85</v>
      </c>
      <c r="K95" s="55">
        <f t="shared" si="51"/>
        <v>0</v>
      </c>
      <c r="L95" s="55">
        <f t="shared" si="51"/>
        <v>0</v>
      </c>
      <c r="M95" s="9">
        <f t="shared" si="33"/>
        <v>116588.59999999999</v>
      </c>
      <c r="N95" s="55">
        <f t="shared" si="52"/>
        <v>62923.599999999991</v>
      </c>
      <c r="O95" s="55">
        <f t="shared" si="52"/>
        <v>53665</v>
      </c>
      <c r="P95" s="55">
        <f t="shared" si="52"/>
        <v>0</v>
      </c>
      <c r="Q95" s="55">
        <f t="shared" si="52"/>
        <v>0</v>
      </c>
      <c r="R95" s="94">
        <f t="shared" si="34"/>
        <v>100612.9</v>
      </c>
      <c r="S95" s="40">
        <f t="shared" si="53"/>
        <v>61958.3</v>
      </c>
      <c r="T95" s="40">
        <f t="shared" si="53"/>
        <v>38654.6</v>
      </c>
      <c r="U95" s="40">
        <f t="shared" si="53"/>
        <v>0</v>
      </c>
      <c r="V95" s="40">
        <f t="shared" si="53"/>
        <v>0</v>
      </c>
      <c r="W95" s="9">
        <f t="shared" si="35"/>
        <v>216005.69999999998</v>
      </c>
      <c r="X95" s="9">
        <f t="shared" si="36"/>
        <v>124064.69999999998</v>
      </c>
      <c r="Y95" s="9">
        <f t="shared" si="37"/>
        <v>91941</v>
      </c>
      <c r="Z95" s="9">
        <f t="shared" si="38"/>
        <v>0</v>
      </c>
      <c r="AA95" s="9">
        <f t="shared" si="39"/>
        <v>0</v>
      </c>
      <c r="AB95" s="9">
        <f t="shared" si="40"/>
        <v>214792.73</v>
      </c>
      <c r="AC95" s="9">
        <f t="shared" si="41"/>
        <v>123139.88</v>
      </c>
      <c r="AD95" s="9">
        <f t="shared" si="42"/>
        <v>91652.85</v>
      </c>
      <c r="AE95" s="9">
        <f t="shared" si="43"/>
        <v>0</v>
      </c>
      <c r="AF95" s="9">
        <f t="shared" si="44"/>
        <v>0</v>
      </c>
    </row>
    <row r="96" spans="1:32" s="16" customFormat="1" ht="79.75" x14ac:dyDescent="0.3">
      <c r="A96" s="57" t="s">
        <v>41</v>
      </c>
      <c r="B96" s="26" t="s">
        <v>141</v>
      </c>
      <c r="C96" s="14">
        <f t="shared" si="31"/>
        <v>99417.099999999991</v>
      </c>
      <c r="D96" s="58">
        <f>D97+D98+D99+D100+D101+D102+D103</f>
        <v>61141.099999999991</v>
      </c>
      <c r="E96" s="58">
        <f>E97+E98+E99+E100+E101+E102+E103</f>
        <v>38276</v>
      </c>
      <c r="F96" s="58">
        <f>F97+F98+F99+F100+F101+F102+F103</f>
        <v>0</v>
      </c>
      <c r="G96" s="58">
        <f>G97+G98+G99+G100+G101+G102+G103</f>
        <v>0</v>
      </c>
      <c r="H96" s="14">
        <f t="shared" si="32"/>
        <v>98204.13</v>
      </c>
      <c r="I96" s="58">
        <f>I97+I98+I99+I100+I101+I102+I103</f>
        <v>60216.280000000006</v>
      </c>
      <c r="J96" s="58">
        <f>J97+J98+J99+J100+J101+J102+J103</f>
        <v>37987.85</v>
      </c>
      <c r="K96" s="58">
        <f>K97+K98+K99+K100+K101+K102+K103</f>
        <v>0</v>
      </c>
      <c r="L96" s="58">
        <f>L97+L98+L99+L100+L101+L102+L103</f>
        <v>0</v>
      </c>
      <c r="M96" s="14">
        <f t="shared" si="33"/>
        <v>116588.59999999999</v>
      </c>
      <c r="N96" s="58">
        <f>N97+N98+N99+N100+N101+N102+N103</f>
        <v>62923.599999999991</v>
      </c>
      <c r="O96" s="58">
        <f>O97+O98+O99+O100+O101+O102+O103</f>
        <v>53665</v>
      </c>
      <c r="P96" s="58">
        <f>P97+P98+P99+P100+P101+P102+P103</f>
        <v>0</v>
      </c>
      <c r="Q96" s="58">
        <f>Q97+Q98+Q99+Q100+Q101+Q102+Q103</f>
        <v>0</v>
      </c>
      <c r="R96" s="93">
        <f t="shared" si="34"/>
        <v>100612.9</v>
      </c>
      <c r="S96" s="59">
        <f>S97+S98+S99+S100+S101+S102+S103</f>
        <v>61958.3</v>
      </c>
      <c r="T96" s="59">
        <f>T97+T98+T99+T100+T101+T102+T103</f>
        <v>38654.6</v>
      </c>
      <c r="U96" s="59">
        <f>U97+U98+U99+U100+U101+U102+U103</f>
        <v>0</v>
      </c>
      <c r="V96" s="59">
        <f>V97+V98+V99+V100+V101+V102+V103</f>
        <v>0</v>
      </c>
      <c r="W96" s="14">
        <f t="shared" si="35"/>
        <v>216005.69999999998</v>
      </c>
      <c r="X96" s="14">
        <f t="shared" si="36"/>
        <v>124064.69999999998</v>
      </c>
      <c r="Y96" s="14">
        <f t="shared" si="37"/>
        <v>91941</v>
      </c>
      <c r="Z96" s="14">
        <f t="shared" si="38"/>
        <v>0</v>
      </c>
      <c r="AA96" s="14">
        <f t="shared" si="39"/>
        <v>0</v>
      </c>
      <c r="AB96" s="14">
        <f t="shared" si="40"/>
        <v>214792.73</v>
      </c>
      <c r="AC96" s="28">
        <f t="shared" si="41"/>
        <v>123139.88</v>
      </c>
      <c r="AD96" s="28">
        <f t="shared" si="42"/>
        <v>91652.85</v>
      </c>
      <c r="AE96" s="28">
        <f t="shared" si="43"/>
        <v>0</v>
      </c>
      <c r="AF96" s="28">
        <f t="shared" si="44"/>
        <v>0</v>
      </c>
    </row>
    <row r="97" spans="1:32" ht="50.95" x14ac:dyDescent="0.25">
      <c r="A97" s="60" t="s">
        <v>42</v>
      </c>
      <c r="B97" s="25" t="s">
        <v>142</v>
      </c>
      <c r="C97" s="9">
        <f t="shared" si="31"/>
        <v>33518.6</v>
      </c>
      <c r="D97" s="38">
        <v>33518.6</v>
      </c>
      <c r="E97" s="38"/>
      <c r="F97" s="38"/>
      <c r="G97" s="38"/>
      <c r="H97" s="9">
        <f t="shared" si="32"/>
        <v>33025</v>
      </c>
      <c r="I97" s="43">
        <v>33025</v>
      </c>
      <c r="J97" s="43"/>
      <c r="K97" s="43"/>
      <c r="L97" s="43"/>
      <c r="M97" s="9">
        <f t="shared" si="33"/>
        <v>34088.1</v>
      </c>
      <c r="N97" s="38">
        <v>34088.1</v>
      </c>
      <c r="O97" s="38"/>
      <c r="P97" s="38"/>
      <c r="Q97" s="38"/>
      <c r="R97" s="94">
        <f t="shared" si="34"/>
        <v>33691.5</v>
      </c>
      <c r="S97" s="43">
        <v>33691.5</v>
      </c>
      <c r="T97" s="43"/>
      <c r="U97" s="43"/>
      <c r="V97" s="43"/>
      <c r="W97" s="9">
        <f t="shared" si="35"/>
        <v>67606.7</v>
      </c>
      <c r="X97" s="9">
        <f t="shared" si="36"/>
        <v>67606.7</v>
      </c>
      <c r="Y97" s="9">
        <f t="shared" si="37"/>
        <v>0</v>
      </c>
      <c r="Z97" s="9">
        <f t="shared" si="38"/>
        <v>0</v>
      </c>
      <c r="AA97" s="9">
        <f t="shared" si="39"/>
        <v>0</v>
      </c>
      <c r="AB97" s="9">
        <f t="shared" si="40"/>
        <v>67113.100000000006</v>
      </c>
      <c r="AC97" s="18">
        <f t="shared" si="41"/>
        <v>67113.100000000006</v>
      </c>
      <c r="AD97" s="18">
        <f t="shared" si="42"/>
        <v>0</v>
      </c>
      <c r="AE97" s="18">
        <f t="shared" si="43"/>
        <v>0</v>
      </c>
      <c r="AF97" s="18">
        <f t="shared" si="44"/>
        <v>0</v>
      </c>
    </row>
    <row r="98" spans="1:32" ht="89.2" x14ac:dyDescent="0.25">
      <c r="A98" s="60" t="s">
        <v>43</v>
      </c>
      <c r="B98" s="25" t="s">
        <v>143</v>
      </c>
      <c r="C98" s="9">
        <f t="shared" si="31"/>
        <v>38276</v>
      </c>
      <c r="D98" s="38"/>
      <c r="E98" s="38">
        <v>38276</v>
      </c>
      <c r="F98" s="38"/>
      <c r="G98" s="38"/>
      <c r="H98" s="9">
        <f t="shared" si="32"/>
        <v>37987.85</v>
      </c>
      <c r="I98" s="43"/>
      <c r="J98" s="43">
        <v>37987.85</v>
      </c>
      <c r="K98" s="43"/>
      <c r="L98" s="43"/>
      <c r="M98" s="9">
        <f t="shared" si="33"/>
        <v>53665</v>
      </c>
      <c r="N98" s="38"/>
      <c r="O98" s="38">
        <v>53665</v>
      </c>
      <c r="P98" s="38"/>
      <c r="Q98" s="38"/>
      <c r="R98" s="94">
        <f t="shared" si="34"/>
        <v>38654.6</v>
      </c>
      <c r="S98" s="43"/>
      <c r="T98" s="43">
        <v>38654.6</v>
      </c>
      <c r="U98" s="43"/>
      <c r="V98" s="43"/>
      <c r="W98" s="9">
        <f t="shared" si="35"/>
        <v>91941</v>
      </c>
      <c r="X98" s="9">
        <f t="shared" si="36"/>
        <v>0</v>
      </c>
      <c r="Y98" s="9">
        <f t="shared" si="37"/>
        <v>91941</v>
      </c>
      <c r="Z98" s="9">
        <f t="shared" si="38"/>
        <v>0</v>
      </c>
      <c r="AA98" s="9">
        <f t="shared" si="39"/>
        <v>0</v>
      </c>
      <c r="AB98" s="9">
        <f t="shared" si="40"/>
        <v>91652.85</v>
      </c>
      <c r="AC98" s="18">
        <f t="shared" si="41"/>
        <v>0</v>
      </c>
      <c r="AD98" s="18">
        <f t="shared" si="42"/>
        <v>91652.85</v>
      </c>
      <c r="AE98" s="18">
        <f t="shared" si="43"/>
        <v>0</v>
      </c>
      <c r="AF98" s="18">
        <f t="shared" si="44"/>
        <v>0</v>
      </c>
    </row>
    <row r="99" spans="1:32" ht="25.5" x14ac:dyDescent="0.25">
      <c r="A99" s="61" t="s">
        <v>44</v>
      </c>
      <c r="B99" s="25" t="s">
        <v>144</v>
      </c>
      <c r="C99" s="9">
        <f t="shared" si="31"/>
        <v>25019.3</v>
      </c>
      <c r="D99" s="38">
        <v>25019.3</v>
      </c>
      <c r="E99" s="38"/>
      <c r="F99" s="38"/>
      <c r="G99" s="38"/>
      <c r="H99" s="9">
        <f t="shared" si="32"/>
        <v>24879.47</v>
      </c>
      <c r="I99" s="43">
        <v>24879.47</v>
      </c>
      <c r="J99" s="43"/>
      <c r="K99" s="43"/>
      <c r="L99" s="43"/>
      <c r="M99" s="9">
        <f t="shared" si="33"/>
        <v>14772.4</v>
      </c>
      <c r="N99" s="38">
        <v>14772.4</v>
      </c>
      <c r="O99" s="38"/>
      <c r="P99" s="38"/>
      <c r="Q99" s="38"/>
      <c r="R99" s="94">
        <f t="shared" si="34"/>
        <v>14590.8</v>
      </c>
      <c r="S99" s="43">
        <v>14590.8</v>
      </c>
      <c r="T99" s="43"/>
      <c r="U99" s="43"/>
      <c r="V99" s="43"/>
      <c r="W99" s="9">
        <f t="shared" si="35"/>
        <v>39791.699999999997</v>
      </c>
      <c r="X99" s="9">
        <f t="shared" si="36"/>
        <v>39791.699999999997</v>
      </c>
      <c r="Y99" s="9">
        <f t="shared" si="37"/>
        <v>0</v>
      </c>
      <c r="Z99" s="9">
        <f t="shared" si="38"/>
        <v>0</v>
      </c>
      <c r="AA99" s="9">
        <f t="shared" si="39"/>
        <v>0</v>
      </c>
      <c r="AB99" s="9">
        <f t="shared" si="40"/>
        <v>39651.870000000003</v>
      </c>
      <c r="AC99" s="18">
        <f t="shared" si="41"/>
        <v>39651.870000000003</v>
      </c>
      <c r="AD99" s="18">
        <f t="shared" si="42"/>
        <v>0</v>
      </c>
      <c r="AE99" s="18">
        <f t="shared" si="43"/>
        <v>0</v>
      </c>
      <c r="AF99" s="18">
        <f t="shared" si="44"/>
        <v>0</v>
      </c>
    </row>
    <row r="100" spans="1:32" ht="25.5" x14ac:dyDescent="0.25">
      <c r="A100" s="61" t="s">
        <v>45</v>
      </c>
      <c r="B100" s="25" t="s">
        <v>145</v>
      </c>
      <c r="C100" s="9">
        <f t="shared" si="31"/>
        <v>0</v>
      </c>
      <c r="D100" s="38"/>
      <c r="E100" s="38"/>
      <c r="F100" s="38"/>
      <c r="G100" s="38"/>
      <c r="H100" s="9">
        <f t="shared" si="32"/>
        <v>0</v>
      </c>
      <c r="I100" s="43"/>
      <c r="J100" s="43"/>
      <c r="K100" s="43"/>
      <c r="L100" s="43"/>
      <c r="M100" s="9">
        <f t="shared" si="33"/>
        <v>13005.2</v>
      </c>
      <c r="N100" s="38">
        <v>13005.2</v>
      </c>
      <c r="O100" s="38"/>
      <c r="P100" s="38"/>
      <c r="Q100" s="38"/>
      <c r="R100" s="94">
        <f t="shared" si="34"/>
        <v>12822.8</v>
      </c>
      <c r="S100" s="43">
        <v>12822.8</v>
      </c>
      <c r="T100" s="43"/>
      <c r="U100" s="43"/>
      <c r="V100" s="43"/>
      <c r="W100" s="9">
        <f t="shared" si="35"/>
        <v>13005.2</v>
      </c>
      <c r="X100" s="9">
        <f t="shared" si="36"/>
        <v>13005.2</v>
      </c>
      <c r="Y100" s="9">
        <f t="shared" si="37"/>
        <v>0</v>
      </c>
      <c r="Z100" s="9">
        <f t="shared" si="38"/>
        <v>0</v>
      </c>
      <c r="AA100" s="9">
        <f t="shared" si="39"/>
        <v>0</v>
      </c>
      <c r="AB100" s="9">
        <f t="shared" si="40"/>
        <v>13005.2</v>
      </c>
      <c r="AC100" s="18">
        <f t="shared" si="41"/>
        <v>13005.2</v>
      </c>
      <c r="AD100" s="18">
        <f t="shared" si="42"/>
        <v>0</v>
      </c>
      <c r="AE100" s="18">
        <f t="shared" si="43"/>
        <v>0</v>
      </c>
      <c r="AF100" s="18">
        <f t="shared" si="44"/>
        <v>0</v>
      </c>
    </row>
    <row r="101" spans="1:32" ht="50.95" x14ac:dyDescent="0.25">
      <c r="A101" s="64" t="s">
        <v>46</v>
      </c>
      <c r="B101" s="25" t="s">
        <v>146</v>
      </c>
      <c r="C101" s="9">
        <f t="shared" si="31"/>
        <v>539</v>
      </c>
      <c r="D101" s="38">
        <v>539</v>
      </c>
      <c r="E101" s="38"/>
      <c r="F101" s="38"/>
      <c r="G101" s="38"/>
      <c r="H101" s="9">
        <f t="shared" si="32"/>
        <v>470.4</v>
      </c>
      <c r="I101" s="43">
        <v>470.4</v>
      </c>
      <c r="J101" s="43"/>
      <c r="K101" s="43"/>
      <c r="L101" s="43"/>
      <c r="M101" s="9">
        <f t="shared" si="33"/>
        <v>0</v>
      </c>
      <c r="N101" s="38">
        <v>0</v>
      </c>
      <c r="O101" s="38"/>
      <c r="P101" s="38"/>
      <c r="Q101" s="38"/>
      <c r="R101" s="94">
        <f t="shared" si="34"/>
        <v>0</v>
      </c>
      <c r="S101" s="43"/>
      <c r="T101" s="43"/>
      <c r="U101" s="43"/>
      <c r="V101" s="43"/>
      <c r="W101" s="9">
        <f t="shared" si="35"/>
        <v>539</v>
      </c>
      <c r="X101" s="9">
        <f t="shared" si="36"/>
        <v>539</v>
      </c>
      <c r="Y101" s="9">
        <f t="shared" si="37"/>
        <v>0</v>
      </c>
      <c r="Z101" s="9">
        <f t="shared" si="38"/>
        <v>0</v>
      </c>
      <c r="AA101" s="9">
        <f t="shared" si="39"/>
        <v>0</v>
      </c>
      <c r="AB101" s="9">
        <f t="shared" si="40"/>
        <v>470.4</v>
      </c>
      <c r="AC101" s="18">
        <f t="shared" si="41"/>
        <v>470.4</v>
      </c>
      <c r="AD101" s="18">
        <f t="shared" si="42"/>
        <v>0</v>
      </c>
      <c r="AE101" s="18">
        <f t="shared" si="43"/>
        <v>0</v>
      </c>
      <c r="AF101" s="18">
        <f t="shared" si="44"/>
        <v>0</v>
      </c>
    </row>
    <row r="102" spans="1:32" ht="38.25" x14ac:dyDescent="0.25">
      <c r="A102" s="64" t="s">
        <v>47</v>
      </c>
      <c r="B102" s="23" t="s">
        <v>147</v>
      </c>
      <c r="C102" s="9">
        <f t="shared" si="31"/>
        <v>2064.1999999999998</v>
      </c>
      <c r="D102" s="38">
        <v>2064.1999999999998</v>
      </c>
      <c r="E102" s="38"/>
      <c r="F102" s="38"/>
      <c r="G102" s="38"/>
      <c r="H102" s="9">
        <f t="shared" si="32"/>
        <v>1841.41</v>
      </c>
      <c r="I102" s="43">
        <v>1841.41</v>
      </c>
      <c r="J102" s="43"/>
      <c r="K102" s="43"/>
      <c r="L102" s="43"/>
      <c r="M102" s="9">
        <f t="shared" si="33"/>
        <v>979.2</v>
      </c>
      <c r="N102" s="38">
        <v>979.2</v>
      </c>
      <c r="O102" s="38"/>
      <c r="P102" s="38"/>
      <c r="Q102" s="38"/>
      <c r="R102" s="94">
        <f t="shared" si="34"/>
        <v>774.5</v>
      </c>
      <c r="S102" s="43">
        <v>774.5</v>
      </c>
      <c r="T102" s="43"/>
      <c r="U102" s="43"/>
      <c r="V102" s="43"/>
      <c r="W102" s="9">
        <f t="shared" si="35"/>
        <v>3043.3999999999996</v>
      </c>
      <c r="X102" s="9">
        <f t="shared" si="36"/>
        <v>3043.3999999999996</v>
      </c>
      <c r="Y102" s="9">
        <f t="shared" si="37"/>
        <v>0</v>
      </c>
      <c r="Z102" s="9">
        <f t="shared" si="38"/>
        <v>0</v>
      </c>
      <c r="AA102" s="9">
        <f t="shared" si="39"/>
        <v>0</v>
      </c>
      <c r="AB102" s="9">
        <f t="shared" si="40"/>
        <v>2820.61</v>
      </c>
      <c r="AC102" s="18">
        <f t="shared" si="41"/>
        <v>2820.61</v>
      </c>
      <c r="AD102" s="18">
        <f t="shared" si="42"/>
        <v>0</v>
      </c>
      <c r="AE102" s="18">
        <f t="shared" si="43"/>
        <v>0</v>
      </c>
      <c r="AF102" s="18">
        <f t="shared" si="44"/>
        <v>0</v>
      </c>
    </row>
    <row r="103" spans="1:32" ht="63.7" x14ac:dyDescent="0.25">
      <c r="A103" s="62" t="s">
        <v>48</v>
      </c>
      <c r="B103" s="24" t="s">
        <v>148</v>
      </c>
      <c r="C103" s="9">
        <f t="shared" si="31"/>
        <v>0</v>
      </c>
      <c r="D103" s="1">
        <v>0</v>
      </c>
      <c r="E103" s="38"/>
      <c r="F103" s="38"/>
      <c r="G103" s="38"/>
      <c r="H103" s="9">
        <f t="shared" si="32"/>
        <v>0</v>
      </c>
      <c r="I103" s="43"/>
      <c r="J103" s="43"/>
      <c r="K103" s="43"/>
      <c r="L103" s="43"/>
      <c r="M103" s="9">
        <f t="shared" si="33"/>
        <v>78.7</v>
      </c>
      <c r="N103" s="1">
        <v>78.7</v>
      </c>
      <c r="O103" s="38"/>
      <c r="P103" s="38"/>
      <c r="Q103" s="38"/>
      <c r="R103" s="94">
        <f t="shared" si="34"/>
        <v>78.7</v>
      </c>
      <c r="S103" s="43">
        <v>78.7</v>
      </c>
      <c r="T103" s="43"/>
      <c r="U103" s="43"/>
      <c r="V103" s="43"/>
      <c r="W103" s="9">
        <f t="shared" si="35"/>
        <v>78.7</v>
      </c>
      <c r="X103" s="9">
        <f t="shared" si="36"/>
        <v>78.7</v>
      </c>
      <c r="Y103" s="9">
        <f t="shared" si="37"/>
        <v>0</v>
      </c>
      <c r="Z103" s="9">
        <f t="shared" si="38"/>
        <v>0</v>
      </c>
      <c r="AA103" s="9">
        <f t="shared" si="39"/>
        <v>0</v>
      </c>
      <c r="AB103" s="9">
        <f t="shared" si="40"/>
        <v>78.7</v>
      </c>
      <c r="AC103" s="18">
        <f t="shared" si="41"/>
        <v>78.7</v>
      </c>
      <c r="AD103" s="18">
        <f t="shared" si="42"/>
        <v>0</v>
      </c>
      <c r="AE103" s="18">
        <f t="shared" si="43"/>
        <v>0</v>
      </c>
      <c r="AF103" s="18">
        <f t="shared" si="44"/>
        <v>0</v>
      </c>
    </row>
    <row r="104" spans="1:32" s="12" customFormat="1" x14ac:dyDescent="0.25">
      <c r="A104" s="53"/>
      <c r="B104" s="54" t="s">
        <v>155</v>
      </c>
      <c r="C104" s="56">
        <f t="shared" ref="C104:V104" si="54">C94+C71+C39+C13</f>
        <v>2544124.8699999996</v>
      </c>
      <c r="D104" s="56">
        <f t="shared" si="54"/>
        <v>816246.80999999994</v>
      </c>
      <c r="E104" s="56">
        <f t="shared" si="54"/>
        <v>1712497.0899999999</v>
      </c>
      <c r="F104" s="56">
        <f t="shared" si="54"/>
        <v>10892.09</v>
      </c>
      <c r="G104" s="56">
        <f t="shared" si="54"/>
        <v>4488.88</v>
      </c>
      <c r="H104" s="56">
        <f t="shared" si="54"/>
        <v>2531026.29</v>
      </c>
      <c r="I104" s="56">
        <f t="shared" si="54"/>
        <v>810027.72</v>
      </c>
      <c r="J104" s="56">
        <f t="shared" si="54"/>
        <v>1707252.8599999999</v>
      </c>
      <c r="K104" s="56">
        <f t="shared" si="54"/>
        <v>10892.09</v>
      </c>
      <c r="L104" s="56">
        <f t="shared" si="54"/>
        <v>2853.62</v>
      </c>
      <c r="M104" s="56">
        <f t="shared" si="54"/>
        <v>2726931.08</v>
      </c>
      <c r="N104" s="56">
        <f t="shared" si="54"/>
        <v>808082.27999999991</v>
      </c>
      <c r="O104" s="56">
        <f t="shared" si="54"/>
        <v>1737108</v>
      </c>
      <c r="P104" s="56">
        <f t="shared" si="54"/>
        <v>0</v>
      </c>
      <c r="Q104" s="56">
        <f t="shared" si="54"/>
        <v>181740.79999999999</v>
      </c>
      <c r="R104" s="56">
        <f t="shared" si="54"/>
        <v>2661535.27</v>
      </c>
      <c r="S104" s="56">
        <f t="shared" si="54"/>
        <v>802938.57000000007</v>
      </c>
      <c r="T104" s="56">
        <f t="shared" si="54"/>
        <v>1719363.7</v>
      </c>
      <c r="U104" s="56">
        <f t="shared" si="54"/>
        <v>0</v>
      </c>
      <c r="V104" s="56">
        <f t="shared" si="54"/>
        <v>139233</v>
      </c>
      <c r="W104" s="9">
        <f>X104+Y104+Z104+AA104</f>
        <v>5271055.9499999993</v>
      </c>
      <c r="X104" s="9">
        <f t="shared" si="36"/>
        <v>1624329.0899999999</v>
      </c>
      <c r="Y104" s="9">
        <f t="shared" si="37"/>
        <v>3449605.09</v>
      </c>
      <c r="Z104" s="9">
        <f t="shared" si="38"/>
        <v>10892.09</v>
      </c>
      <c r="AA104" s="9">
        <f t="shared" si="39"/>
        <v>186229.68</v>
      </c>
      <c r="AB104" s="9">
        <f t="shared" si="40"/>
        <v>5257957.3699999992</v>
      </c>
      <c r="AC104" s="9">
        <f t="shared" si="41"/>
        <v>1618110</v>
      </c>
      <c r="AD104" s="9">
        <f t="shared" si="42"/>
        <v>3444360.86</v>
      </c>
      <c r="AE104" s="9">
        <f t="shared" si="43"/>
        <v>10892.09</v>
      </c>
      <c r="AF104" s="9">
        <f t="shared" si="44"/>
        <v>184594.41999999998</v>
      </c>
    </row>
    <row r="105" spans="1:32" x14ac:dyDescent="0.25">
      <c r="B105" s="63"/>
      <c r="W105" s="118">
        <f>2726931+2544124.27</f>
        <v>5271055.2699999996</v>
      </c>
      <c r="AB105" s="118">
        <f>2661535.3+2536469</f>
        <v>5198004.3</v>
      </c>
    </row>
    <row r="106" spans="1:32" x14ac:dyDescent="0.25">
      <c r="B106" s="63"/>
    </row>
    <row r="107" spans="1:32" x14ac:dyDescent="0.25">
      <c r="A107" s="4" t="s">
        <v>162</v>
      </c>
    </row>
    <row r="110" spans="1:32" x14ac:dyDescent="0.25">
      <c r="A110" s="4" t="s">
        <v>163</v>
      </c>
    </row>
    <row r="111" spans="1:32" x14ac:dyDescent="0.25">
      <c r="A111" s="4" t="s">
        <v>164</v>
      </c>
    </row>
  </sheetData>
  <mergeCells count="16">
    <mergeCell ref="W10:AA10"/>
    <mergeCell ref="AB10:AF10"/>
    <mergeCell ref="M10:Q10"/>
    <mergeCell ref="H10:L10"/>
    <mergeCell ref="A1:AF1"/>
    <mergeCell ref="A6:AF6"/>
    <mergeCell ref="A4:AF4"/>
    <mergeCell ref="A8:A11"/>
    <mergeCell ref="B8:B11"/>
    <mergeCell ref="X9:AF9"/>
    <mergeCell ref="S10:V10"/>
    <mergeCell ref="C10:G10"/>
    <mergeCell ref="C9:L9"/>
    <mergeCell ref="C8:AF8"/>
    <mergeCell ref="M9:V9"/>
    <mergeCell ref="A3:AF3"/>
  </mergeCells>
  <pageMargins left="0.70866141732283472" right="0.70866141732283472" top="0.74803149606299213" bottom="0.74803149606299213" header="0.31496062992125984" footer="0.31496062992125984"/>
  <pageSetup paperSize="9" scale="44" fitToWidth="2" fitToHeight="4" orientation="landscape" verticalDpi="0" r:id="rId1"/>
  <colBreaks count="1" manualBreakCount="1">
    <brk id="2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Дегтева</cp:lastModifiedBy>
  <cp:lastPrinted>2017-03-13T13:52:44Z</cp:lastPrinted>
  <dcterms:created xsi:type="dcterms:W3CDTF">2017-03-10T06:31:39Z</dcterms:created>
  <dcterms:modified xsi:type="dcterms:W3CDTF">2017-03-15T12:12:19Z</dcterms:modified>
</cp:coreProperties>
</file>