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9 месяцев " sheetId="1" r:id="rId1"/>
  </sheets>
  <definedNames>
    <definedName name="_xlnm.Print_Titles" localSheetId="0">'9 месяцев '!$9:$10</definedName>
  </definedNames>
  <calcPr fullCalcOnLoad="1"/>
</workbook>
</file>

<file path=xl/sharedStrings.xml><?xml version="1.0" encoding="utf-8"?>
<sst xmlns="http://schemas.openxmlformats.org/spreadsheetml/2006/main" count="377" uniqueCount="373">
  <si>
    <t xml:space="preserve">Налог на доходы физических лиц                                                                                                                                                                                                                                </t>
  </si>
  <si>
    <t xml:space="preserve">Единый налог на вмененный доход для отдельных видов деятельности                                                                                                                                                                                              </t>
  </si>
  <si>
    <t xml:space="preserve">Государственная пошлина по делам, рассматриваемым в судах общей юрисдикции, мировыми судьями                                                                                                                                                                  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</si>
  <si>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                                                                              </t>
  </si>
  <si>
    <t>ВСЕГО ДОХОДОВ</t>
  </si>
  <si>
    <t>Безвозмездные поступления от других бюджетов бюджетной системы Российской Федерации</t>
  </si>
  <si>
    <t>Наименование</t>
  </si>
  <si>
    <t>(тыс. рублей)</t>
  </si>
  <si>
    <t>НАЛОГОВЫЕ И НЕНАЛОГОВЫЕ ДОХОДЫ</t>
  </si>
  <si>
    <t>НАЛОГИ НА СОВОКУПНЫЙ ДОХОД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</si>
  <si>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</si>
  <si>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</si>
  <si>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</si>
  <si>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</si>
  <si>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</si>
  <si>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Налог, взимаемый в связи с применением упрощенной системы налогообложения</t>
  </si>
  <si>
    <t>НАЛОГИ НА ПРИБЫЛЬ, ДОХОДЫ</t>
  </si>
  <si>
    <t>Налог на доходы физических лиц 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</si>
  <si>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Налог, взимаемый в связи с применением патентной системы налогообложения</t>
  </si>
  <si>
    <t xml:space="preserve">Государственная пошлина по делам, рассматриваемым в судах общей юрисдикции, мировыми судьями  (за исключением Верховного Суда Российской Федерации)                                                                                                            </t>
  </si>
  <si>
    <t xml:space="preserve">Государственная пошлина за государственную регистрацию, а также за совершение прочих юридически значимых действий                                                                                                                           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</si>
  <si>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</si>
  <si>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сдачи в аренду имущества, составляющего государственную (муниципальную) казну (за исключением земельных участков) 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</si>
  <si>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</si>
  <si>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Плата за негативное воздействие на окружающую среду                                                                                                                                                                                                           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</si>
  <si>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</si>
  <si>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  объекты</t>
  </si>
  <si>
    <t xml:space="preserve">Доходы от продажи земельных участков, государственная собственность на которые не разграничена </t>
  </si>
  <si>
    <t>Коды</t>
  </si>
  <si>
    <t>000 1 00 00000  00 0000 000</t>
  </si>
  <si>
    <t>000 1 01 00000 00 0000 000</t>
  </si>
  <si>
    <t>000 1 01 02000 01 0000 110</t>
  </si>
  <si>
    <t>000 1 01 02010 01 0000 110</t>
  </si>
  <si>
    <t>000 1 05 00000 00 0000 000</t>
  </si>
  <si>
    <t>000 1 05 01000 00 0000 110</t>
  </si>
  <si>
    <t>000 1 05 02000 02 0000 110</t>
  </si>
  <si>
    <t>000 1 05 04000 02 0000 110</t>
  </si>
  <si>
    <t>000 1 08 00000 00 0000 000</t>
  </si>
  <si>
    <t>000 1 08 03000 01 0000 110</t>
  </si>
  <si>
    <t>000 1 08 03010 01 0000 110</t>
  </si>
  <si>
    <t>000 1 08 07000 01 0000 110</t>
  </si>
  <si>
    <t>000 1 11 00000 00 0000 000</t>
  </si>
  <si>
    <t>000 1 11 05000 00 0000 120</t>
  </si>
  <si>
    <t>000 1 11 05010 00 0000 120</t>
  </si>
  <si>
    <t>000 1 11 09040 00 0000 120</t>
  </si>
  <si>
    <t>000 1 12 00000 00 0000 000</t>
  </si>
  <si>
    <t>000 1 12 01000 01 0000 120</t>
  </si>
  <si>
    <t>000 1 12 01010 01 0000 120</t>
  </si>
  <si>
    <t>000 1 12 01030 01 0000 120</t>
  </si>
  <si>
    <t>000 1 14 00000 00 0000 000</t>
  </si>
  <si>
    <t>000 1 14 06000 00 0000 430</t>
  </si>
  <si>
    <t>000 1 14 06010 00 0000 430</t>
  </si>
  <si>
    <t>000 2 00 00000 00 0000 000</t>
  </si>
  <si>
    <t>000 2 02 00000 00 0000 000</t>
  </si>
  <si>
    <t xml:space="preserve">Налог, взимаемый  с налогоплательщиков, выбравших в качестве объекта налогообложения доходы </t>
  </si>
  <si>
    <t>Субсидии бюджетам бюджетной системы  Российской Федерации  (межбюджетные субсидии)</t>
  </si>
  <si>
    <t>000 1 01 02040 01 0000 110</t>
  </si>
  <si>
    <t>000 1 03 00000 00 0000 000</t>
  </si>
  <si>
    <t>НАЛОГИ НА ТОВАРЫ (РАБОТЫ, УСЛУГИ), РЕАЛИЗУЕМЫЕ НА ТЕРРИТОРИИ РОССИЙСКОЙ ФЕДЕРАЦИИ</t>
  </si>
  <si>
    <t xml:space="preserve">Доходы от продажи земельных участков, находящихся в государственной и муниципальной собственности                                                                                  </t>
  </si>
  <si>
    <t>000 1 12 01030 01 6000 120</t>
  </si>
  <si>
    <t>000 1 13 00000 00 0000 000</t>
  </si>
  <si>
    <t>Дотации бюджетам бюджетной системы Российской Федерации</t>
  </si>
  <si>
    <t>000 1 05 01011 01 1000 110</t>
  </si>
  <si>
    <t>000 1 05 01010 01 1000 110</t>
  </si>
  <si>
    <t>Субвенции бюджетам бюджетной системы Российской Федерации, в том числе:</t>
  </si>
  <si>
    <t>Прочие доходы от компенсации затрат государства</t>
  </si>
  <si>
    <t>000 1 13 02990 00 0000 130</t>
  </si>
  <si>
    <t>000 1 12 01041 01 0000 120</t>
  </si>
  <si>
    <t>000 1 12 01041 01 6000 120</t>
  </si>
  <si>
    <t>Плата за размещение отходов производства</t>
  </si>
  <si>
    <t xml:space="preserve">Плата за размещение отходов производства 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</si>
  <si>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</si>
  <si>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</si>
  <si>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</si>
  <si>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</si>
  <si>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</si>
  <si>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</si>
  <si>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</si>
  <si>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000 2 02 10000 00 0000 150</t>
  </si>
  <si>
    <t>000 2 02 20000 00 0000 150</t>
  </si>
  <si>
    <t>000 2 02 30000 00 0000 150</t>
  </si>
  <si>
    <t>000 1 03 02231 01 0000 110</t>
  </si>
  <si>
    <t>000 1 03 02241 01 0000 110</t>
  </si>
  <si>
    <t>000 1 03 02251 01 0000 110</t>
  </si>
  <si>
    <t>000 1 03 02261 01 0000 110</t>
  </si>
  <si>
    <t xml:space="preserve">от "      "                2018  № </t>
  </si>
  <si>
    <t>000 1 06 00000 00 0000 000</t>
  </si>
  <si>
    <t>НАЛОГИ НА ИМУЩЕСТВО</t>
  </si>
  <si>
    <t>000 1 06 01000 00 0000 110</t>
  </si>
  <si>
    <t>000 1 06 01020 04 0000 110</t>
  </si>
  <si>
    <t>000 1 06 06000 00 0000 110</t>
  </si>
  <si>
    <t>Земельный налог</t>
  </si>
  <si>
    <t>Земельный налог с организаций</t>
  </si>
  <si>
    <t>000 1 06 06030 00 0000 110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</si>
  <si>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</si>
  <si>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</si>
  <si>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</si>
  <si>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</si>
  <si>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</si>
  <si>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</si>
  <si>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000 1 11 05012 04 0000 120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</si>
  <si>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округов,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</si>
  <si>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</si>
  <si>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000 1 11 05070 00 0000 120</t>
  </si>
  <si>
    <t>000 1 11 05074 04 0000 120</t>
  </si>
  <si>
    <t xml:space="preserve">Доходы от сдачи в аренду имущества, составляющего казну городских округов (за исключением земельных участков)  </t>
  </si>
  <si>
    <t>000 1 11 09044 04 0000 120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</si>
  <si>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</si>
  <si>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</si>
  <si>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000 1 13 02994 04 0000 130</t>
  </si>
  <si>
    <t>Прочие доходы от компенсации затрат бюджетов городских округов</t>
  </si>
  <si>
    <t>000 1 14 02040 04 0000 410</t>
  </si>
  <si>
    <t>000 1 14 02043 04 0000 410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</si>
  <si>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</si>
  <si>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</si>
  <si>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НЕНАЛОГОВЫЕ ДОХОДЫ</t>
  </si>
  <si>
    <t>000 1 17 00000 00 0000 000</t>
  </si>
  <si>
    <t xml:space="preserve">000 1 17 05000 00 0000 180 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</si>
  <si>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</si>
  <si>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</si>
  <si>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</si>
  <si>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>000 2 02 30024 04 0000 150</t>
  </si>
  <si>
    <t>000 2 02 15001 04 0000 150</t>
  </si>
  <si>
    <t>000 2 02 30022 04 0000 150</t>
  </si>
  <si>
    <t>Субвенции бюджетам городских округов на выполнение передаваемых полномочий субъектов Российской Федерации, в том числе: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</si>
  <si>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</si>
  <si>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000 2 02 39999 04 0000 150</t>
  </si>
  <si>
    <t>000 2 02 35082 04 0000 150</t>
  </si>
  <si>
    <t>000 2 02 35176 04 0000 150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</si>
  <si>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 законом от 24 ноября 1995 года №181-ФЗ "О социальной защите инвалидов в Российской Федерации"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</si>
  <si>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</si>
  <si>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000 2 02 35120 04 0000 150</t>
  </si>
  <si>
    <t>000 2 02 35469 04 0000 150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</si>
  <si>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</si>
  <si>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</si>
  <si>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000 2 02 25027 04 0000 150</t>
  </si>
  <si>
    <t>000 2 02 25555 04 0000 150</t>
  </si>
  <si>
    <t>000 2 02 29999 04 0000 150</t>
  </si>
  <si>
    <t>Прочие субсидии бюджетам городских округов, в том числе:</t>
  </si>
  <si>
    <t>000 2 02 25097 04 0000 150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</si>
  <si>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</si>
  <si>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</si>
  <si>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</si>
  <si>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Дотации бюджетам городских округов на выравнивание  бюджетной обеспеченности из бюджета субъекта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</si>
  <si>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</si>
  <si>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</si>
  <si>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</si>
  <si>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</si>
  <si>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проведение Всероссийской переписи населения 2020 года</t>
  </si>
  <si>
    <t>Прочие субвенции бюджетам городских округов, в том числе:</t>
  </si>
  <si>
    <t>ДОХОДЫ ОТ ОКАЗАНИЯ ПЛАТНЫХ УСЛУГ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</si>
  <si>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 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</si>
  <si>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</si>
  <si>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000 2 02 20302 04 0000 150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</si>
  <si>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</si>
  <si>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Плановый период
(тыс. рублей)
</t>
  </si>
  <si>
    <t>000 2 02 40000 00 0000 150</t>
  </si>
  <si>
    <t xml:space="preserve">Иные межбюджетные трансферты, в том числе: </t>
  </si>
  <si>
    <t>000 2 02 49999 04 0000 150</t>
  </si>
  <si>
    <t>Прочие межбюджетные трансферты, передаваемые бюджетам городских округов</t>
  </si>
  <si>
    <t>2022 год (тыс.рублей)</t>
  </si>
  <si>
    <t>000 2 02 35135 04 0000 150</t>
  </si>
  <si>
    <t>Субвенция  бюджетам городских округов на осуществление полномочий по обеспечению жильем отдельных категорий граждан, установленных  Федеральным законом от 12 января 1995 года №5-ФЗ "О ветеранах"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</si>
  <si>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</si>
  <si>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имущество физических лиц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</si>
  <si>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</si>
  <si>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</si>
  <si>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000 1 16 00000 00 0000 000</t>
  </si>
  <si>
    <t>ШТРАФЫ,САНКЦИИ,ВОЗМЕЩЕНИЕ УЩЕРБА</t>
  </si>
  <si>
    <t>000 1 05 03000 01 0000 110</t>
  </si>
  <si>
    <t>Единый сельскохозяйственный налог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</si>
  <si>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</si>
  <si>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</si>
  <si>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образований Московской области на строительство (реконструкцию) объектов культуры</t>
  </si>
  <si>
    <t>Прочие межбюджетные трансферты, передаваемые бюджетам городских округов на возмещение расходов на материально-техническое обеспечение клубов «Активное долголетие»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</si>
  <si>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</si>
  <si>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</si>
  <si>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000 2 02 35303 04 0000 150</t>
  </si>
  <si>
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</si>
  <si>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Субсидии на реализацию проектов граждан, сформированных в рамках практик инициативного бюджетирования</t>
  </si>
  <si>
    <t xml:space="preserve">Субсидии на  соблюдение требований законодательства в области обеспечения санитарно-эпидемиологического благополучия населения, в частности по обеззараживанию (дезинфекции) мест общего пользования многоквартирных жилых домов                                     </t>
  </si>
  <si>
    <t>Субсидии на 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 строительства на этапе завершения отделочных работ за счет средств бюджета Московской области</t>
  </si>
  <si>
    <t>Субсидии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</si>
  <si>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>Субсидии  на капитальный ремонт, приобретение, монтаж и ввод в эксплуатацию объектов водоснабжения</t>
  </si>
  <si>
    <t>Субсидии  на 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</si>
  <si>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Субсидии  на обустройство и установку детских игровых площадок на территории муниципальных образований Московской области</t>
  </si>
  <si>
    <t>Субсидии  на ремонт дворовых территорий</t>
  </si>
  <si>
    <t>Субсидии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</si>
  <si>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Субсидии  на строительство и реконструкцию объектов водоснабжения</t>
  </si>
  <si>
    <t xml:space="preserve">Субсидии  на предоставление доступа к электронным сервисам цифровой инфраструктуры в сфере жилищно-коммунального хозяйства </t>
  </si>
  <si>
    <t>Субсидии на устройство и капитальный ремонт электросетевого хозяйства, систем наружного освещения в рамках реализации проекта "Светлый город"</t>
  </si>
  <si>
    <t>Субсидии  на приобретение и установку технических сооружений для развлечений, оснащенных электрическим приводом</t>
  </si>
  <si>
    <t>Субсидии  на дооснащение материально-техническими средствами-приобретение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</t>
  </si>
  <si>
    <t>Субсидия  на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</si>
  <si>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2023 год (тыс.рублей)</t>
  </si>
  <si>
    <t>Субсидии на реализацию программ формирования современной городской среды в части благоустройства общественных территорий</t>
  </si>
  <si>
    <t>Субвенции на 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</si>
  <si>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000 1 14 06310 00 0000 430</t>
  </si>
  <si>
    <t>000 1 14 06312 04 0000 430</t>
  </si>
  <si>
    <t>000 1 11 09080 04 0000 120</t>
  </si>
  <si>
    <t>000 1 16 07010 00 0000 140</t>
  </si>
  <si>
    <t>000 1 16 07010 04 0000 140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</si>
  <si>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</si>
  <si>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</si>
  <si>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</si>
  <si>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</si>
  <si>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</si>
  <si>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</si>
  <si>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000 1 16 10000 00 0000 140</t>
  </si>
  <si>
    <t>000 1 16 10030 04 0000 140</t>
  </si>
  <si>
    <t>000 1 16 10031 04 0000 140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</si>
  <si>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</si>
  <si>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</si>
  <si>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</si>
  <si>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</si>
  <si>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000 1 11 09080 00 0000 120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</si>
  <si>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</si>
  <si>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</si>
  <si>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</si>
  <si>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000 1 14 02000 00 0000 000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</si>
  <si>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</si>
  <si>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</si>
  <si>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000 1 16 07000 01 0000 140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</si>
  <si>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</si>
  <si>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Налог, взимаемый с налогоплательщиков, выбравших в качестве объекта налогообложения доходы</t>
  </si>
  <si>
    <t>Субсидии бюджетам муниципальных образований Московской области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</si>
  <si>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>Субсидии бюджетам муниципальных образований Московской области на сохранение объектов культурного наследия, находящихся в собственности муниципальных образований Московской области</t>
  </si>
  <si>
    <t xml:space="preserve">Субсидии бюджетам муниципальных образований Московской области на комплектование книжных фондов муниципальных общедоступных библиотек </t>
  </si>
  <si>
    <t>Субсидии бюджетам муниципальных образований Московской области на 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</t>
  </si>
  <si>
    <t xml:space="preserve">Субсидии бюджетам муниципальных образований Московской области на приобретение музыкальных инструментов для муниципальных организаций дополнительного образования в сфере культуры Московской области </t>
  </si>
  <si>
    <t xml:space="preserve">Субсидии бюджетам муниципальных образований Московской области на мероприятия по проведению капитального ремонта в муниципальных дошкольных образовательных организациях в Московской области </t>
  </si>
  <si>
    <t>Субсидии бюджетам муниципальных образований Московской области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</si>
  <si>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</si>
  <si>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Субсидии бюджетам муниципальных образований Московской области на мероприятия по проведению капитального ремонта в муниципальных общеобразовательных организациях в Московской области </t>
  </si>
  <si>
    <t>Субсидии бюджетам муниципальных образований Московской области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и частных общеобразовательных организациях в Московской области</t>
  </si>
  <si>
    <t xml:space="preserve">Субсидии бюджетам муниципальных образований Московской области на мероприятия по организации отдыха детей в каникулярное время </t>
  </si>
  <si>
    <t xml:space="preserve">Субсидии бюджетам муниципальных образований Московской области на подготовку основания, приобретение и установку плоскостных спортивных сооружений в муниципальных образованиях Московской области </t>
  </si>
  <si>
    <t xml:space="preserve">Субсидии бюджетам муниципальных образований Московской области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 </t>
  </si>
  <si>
    <t>Субсидии бюджетам муниципальных образований Московской области на строительство и реконструкцию объектов инженерной инфраструктуры для заводов по термическому обезвреживанию отходов на территории муниципальных образований Московской области</t>
  </si>
  <si>
    <t>Субсидии бюджетам муниципальных образований Московской области на проведение капитального ремонта (ремонта) зданий (помещений), находящихся в собственности муниципальных образований Московской области, в которых располагаются городские (районные) суды</t>
  </si>
  <si>
    <t>Субсидии бюджетам муниципальных образований Московской области на реализацию мероприятий по улучшению жилищных условий многодетных семей</t>
  </si>
  <si>
    <t xml:space="preserve">Субсидии бюджетам муниципальных образований Московской области на строительство и реконструкцию объектов очистки сточных вод </t>
  </si>
  <si>
    <t xml:space="preserve">Субсидии бюджетам муниципальных образований Московской области на строительство (реконструкцию) канализационных коллекторов, канализационных насосных станций </t>
  </si>
  <si>
    <t xml:space="preserve">Субсидии бюджетам муниципальных образований Московской области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</t>
  </si>
  <si>
    <t xml:space="preserve">Субсидии бюджетам муниципальных образований Московской области на оснащение планшетными компьютерами общеобразовательных организаций в Московской области </t>
  </si>
  <si>
    <t>Субсидии бюджетам муниципальных образований Московской области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</si>
  <si>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Субсидии бюджетам муниципальных образований Московской области на ремонт подъездов в многоквартирных домах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</si>
  <si>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</si>
  <si>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</si>
  <si>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</si>
  <si>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городских округов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</si>
  <si>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из бюджета Московской области бюджетам муниципальных образований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</si>
  <si>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 xml:space="preserve">Субвенции бюджетам городских округов Московской области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 </t>
  </si>
  <si>
    <t>Субвенции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</si>
  <si>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Субвенции бюджетам городских округов Московской области на осуществление переданных полномочий Московской области по оформлению сибиреязвенных скотомогильников в собственность Московской области, обустройству и содержанию сибиреязвенных скотомогильников </t>
  </si>
  <si>
    <t>Субвенции бюджетам муниципальных образований Московской области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</si>
  <si>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Субвенции бюджетам городских округов Московской области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</si>
  <si>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бюджетам муниципальных образований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</si>
  <si>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 xml:space="preserve">Субвенции бюджетам городских округов Московской области для осуществления государственных полномочий Московской области в области земельных отношений </t>
  </si>
  <si>
    <t xml:space="preserve">Субсидии бюджетам муниципальных образований Московской области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</t>
  </si>
  <si>
    <t xml:space="preserve">Субсидии бюджетам муниципальных образований Московской области на обустройство и установку детских игровых площадок на территории муниципальных образований Московской области </t>
  </si>
  <si>
    <t xml:space="preserve">Субсидии бюджетам муниципальных образований Московской области на ремонт дворовых территорий </t>
  </si>
  <si>
    <t xml:space="preserve">Субсидии бюджетам муниципальных образований Московской области на устройство и капитальный ремонт электросетевого хозяйства, систем наружного освещения в рамках реализации проекта «Светлый город» </t>
  </si>
  <si>
    <t>Иные межбюджетные транcферты, предоставляемые из бюджета Московской области бюджетам муниципальных образований Московской области на создание центров образования естественно-научной и технологической направленностей</t>
  </si>
  <si>
    <t>Доходы от реализации имущества, находящегося в собственности Российской Федерации (за исключением движимого имущества федеральных бюджетных и автономных учреждений, а также имущества федеральных государственных унитарных предприятий, в том числе казенных), в части реализации основных средств по указанному имуществу</t>
  </si>
  <si>
    <t>000 1 08 07150 01 0000 110</t>
  </si>
  <si>
    <t xml:space="preserve">000 202 25169 04 0000 150 </t>
  </si>
  <si>
    <t>000 2 02 25208 04 0000 150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</si>
  <si>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</si>
  <si>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</si>
  <si>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образований Московской области на ямочный ремонт асфальтового покрытия дворовых территорий</t>
  </si>
  <si>
    <t>Субсидии бюджетам муниципальных образований Московской области на капитальный ремонт канализационных коллекторов и канализационных насосных станций</t>
  </si>
  <si>
    <t xml:space="preserve">Субсидии бюджетам муниципальных образований Московской области на капитальный ремонт, приобретение, монтаж и ввод в эксплуатацию объектов коммунальной инфраструктуры </t>
  </si>
  <si>
    <t>Субсидии бюджетам муниципальных образований Московской области на 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</si>
  <si>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Субсидии бюджетам муниципальных образований Московской области на 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</si>
  <si>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>Субсидии бюджетам муниципальных образований Московской области на строительство и реконструкцию объектов водоснабжения</t>
  </si>
  <si>
    <t>000 2 02 25243 04 0000 150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</si>
  <si>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</si>
  <si>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муниципальных образований Московской области на создание и ремонт пешеходных коммуникаций</t>
  </si>
  <si>
    <t>Субсидии бюджетам муниципальных образований Московской области на реализацию проектов граждан, сформированных в рамках практик инициативного бюджетирования</t>
  </si>
  <si>
    <t xml:space="preserve">                                      Уточненный план
</t>
  </si>
  <si>
    <t xml:space="preserve">Исполнено  </t>
  </si>
  <si>
    <t xml:space="preserve">Процент исполнения </t>
  </si>
  <si>
    <t>Ед.изм.(тыс.руб.)</t>
  </si>
  <si>
    <t xml:space="preserve">Поступления доходов в бюджет городского округа Воскресенск  Московской области за  9 месяцев 2021 года 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</si>
  <si>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</si>
  <si>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</si>
  <si>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</si>
  <si>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</si>
  <si>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</si>
  <si>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</si>
  <si>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</si>
  <si>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000 1 05 01012 01 0000 110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</si>
  <si>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</si>
  <si>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</si>
  <si>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</si>
  <si>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</si>
  <si>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</si>
  <si>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000 1 05 01050 01 0000 110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</si>
  <si>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</si>
  <si>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</si>
  <si>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</si>
  <si>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</si>
  <si>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</si>
  <si>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</si>
  <si>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</si>
  <si>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000 1 09 04000 00 0000 110</t>
  </si>
  <si>
    <t>000 1 09 04050 00 0000 110</t>
  </si>
  <si>
    <t>000 1 09 04052 00 0000 110</t>
  </si>
  <si>
    <t>Земельный налог (по обязательствам, возникшим до 1 января 2006 года), мобилизуемый на территориях городских округов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</si>
  <si>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</si>
  <si>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 внебюджетных фондов и созданных ими учреждений (за исключением имущества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</si>
  <si>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</si>
  <si>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</si>
  <si>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</si>
  <si>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</si>
  <si>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</si>
  <si>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000 1 13 02060 00 0000 130</t>
  </si>
  <si>
    <t xml:space="preserve">Доходы, поступающие в порядке возмещения расходов, понесенных в связи с эксплуатацией имущества 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</si>
  <si>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</si>
  <si>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</si>
  <si>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000 1 14 02040 04 0000 440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</si>
  <si>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</si>
  <si>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</si>
  <si>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</si>
  <si>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</si>
  <si>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</si>
  <si>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</si>
  <si>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санитарно-эпидемиологичес-кое благополучие населения и общественную нравственность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</si>
  <si>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</si>
  <si>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</si>
  <si>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</si>
  <si>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</si>
  <si>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</si>
  <si>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</si>
  <si>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</si>
  <si>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</si>
  <si>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</si>
  <si>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</si>
  <si>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</si>
  <si>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</si>
  <si>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</si>
  <si>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</si>
  <si>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</si>
  <si>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</si>
  <si>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000 116 10060 00 0000 140</t>
  </si>
  <si>
    <t>Платежи в целях возмещения убытков, причиненных уклонением от заключения муниципального контракта</t>
  </si>
  <si>
    <t>000 116 10100 00 0000 140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</si>
  <si>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</si>
  <si>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</si>
  <si>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</si>
  <si>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000 1 16 11000 01 0000 140</t>
  </si>
  <si>
    <t>Платежи, уплачиваемые в целях возмещения вреда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</si>
  <si>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</si>
  <si>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</si>
  <si>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000 2 02 45519 04 0000 150</t>
  </si>
  <si>
    <t>Межбюджетные трансферты, передаваемые бюджетам городских округов на поддержку отрасли культуры</t>
  </si>
  <si>
    <t>000 2 18 00000 00 0000 150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</si>
  <si>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</si>
  <si>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000 2 18 04000 04 0000 150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</si>
  <si>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</si>
  <si>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000 2 18 04010 04 0000 150</t>
  </si>
  <si>
    <t>Доходы бюджетов городских округов от возврата бюджетными учреждениями остатков субсидий прошлых лет</t>
  </si>
  <si>
    <t>000 2 19 00 000 00 0000 000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</si>
  <si>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</si>
  <si>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000 2 19 00000 04 0000 000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</si>
  <si>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</si>
  <si>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000 2 19 25 210 04 0000 150</t>
  </si>
  <si>
    <t>Возврат остатков субсидий на внедрение целевой модели цифровой образовательной среды в общеобразовательных организациях и профессиональных образовательных организациях из бюджетов городских округов</t>
  </si>
  <si>
    <t>000 2 19 60010 04 0000 150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</si>
  <si>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</si>
  <si>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Земельный налог (по обязательствам, возникшим до 1 января 2006 года)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</si>
</sst>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[$-FC19]d\ mmmm\ yyyy\ &quot;г.&quot;"/>
    <numFmt numFmtId="182" formatCode="#,##0.00;[Red]\-#,##0.00;0.00"/>
    <numFmt numFmtId="183" formatCode="000000"/>
    <numFmt numFmtId="184" formatCode="#,##0.00000"/>
    <numFmt numFmtId="185" formatCode="#,##0_р_."/>
    <numFmt numFmtId="186" formatCode="#,##0\ _₽"/>
  </numFmts>
  <fonts count="54">
    <font>
      <sz val="8"/>
      <color indexed="8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7"/>
      <color indexed="8"/>
      <name val="Arial"/>
      <family val="2"/>
    </font>
    <font>
      <sz val="12"/>
      <name val="Arial Cyr"/>
      <family val="0"/>
    </font>
    <font>
      <sz val="13"/>
      <name val="Times New Roman Cyr"/>
      <family val="0"/>
    </font>
    <font>
      <sz val="12"/>
      <name val="Times New Roman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 Cyr"/>
      <family val="0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 Cyr"/>
      <family val="0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0" fillId="27" borderId="0">
      <alignment horizontal="left" vertical="top" wrapText="1"/>
      <protection hidden="1" locked="0"/>
    </xf>
    <xf numFmtId="0" fontId="0" fillId="27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0" fontId="0" fillId="0" borderId="0">
      <alignment horizontal="left" vertical="top" wrapText="1"/>
      <protection hidden="1" locked="0"/>
    </xf>
    <xf numFmtId="0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wrapText="1"/>
      <protection hidden="1" locked="0"/>
    </xf>
    <xf numFmtId="0" fontId="0" fillId="0" borderId="0">
      <alignment horizontal="left" vertical="top" wrapText="1"/>
      <protection hidden="1" locked="0"/>
    </xf>
    <xf numFmtId="0" fontId="0" fillId="0" borderId="0">
      <alignment horizontal="left" vertical="top" wrapText="1"/>
      <protection hidden="1" locked="0"/>
    </xf>
    <xf numFmtId="49" fontId="0" fillId="0" borderId="0">
      <alignment horizontal="left" wrapText="1"/>
      <protection hidden="1" locked="0"/>
    </xf>
    <xf numFmtId="49" fontId="0" fillId="0" borderId="0">
      <alignment horizontal="left" wrapText="1"/>
      <protection hidden="1" locked="0"/>
    </xf>
    <xf numFmtId="49" fontId="0" fillId="0" borderId="0">
      <alignment horizontal="left" wrapText="1"/>
      <protection hidden="1" locked="0"/>
    </xf>
    <xf numFmtId="49" fontId="0" fillId="0" borderId="0">
      <alignment horizontal="left" wrapText="1"/>
      <protection hidden="1" locked="0"/>
    </xf>
    <xf numFmtId="49" fontId="0" fillId="0" borderId="0">
      <alignment horizontal="left" wrapText="1"/>
      <protection hidden="1" locked="0"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6" fillId="0" borderId="0">
      <alignment/>
      <protection/>
    </xf>
    <xf numFmtId="0" fontId="0" fillId="0" borderId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 applyProtection="0">
      <alignment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7" fillId="0" borderId="0">
      <alignment/>
      <protection/>
    </xf>
    <xf numFmtId="0" fontId="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 applyProtection="0">
      <alignment/>
    </xf>
    <xf numFmtId="0" fontId="33" fillId="0" borderId="0">
      <alignment/>
      <protection/>
    </xf>
    <xf numFmtId="0" fontId="1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49" fontId="0" fillId="27" borderId="9">
      <alignment horizontal="center" vertical="center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9">
      <alignment horizontal="left" wrapText="1"/>
      <protection hidden="1" locked="0"/>
    </xf>
    <xf numFmtId="0" fontId="0" fillId="0" borderId="9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9" fontId="0" fillId="27" borderId="11">
      <alignment horizontal="center" vertical="center" wrapText="1"/>
      <protection hidden="1" locked="0"/>
    </xf>
    <xf numFmtId="0" fontId="0" fillId="27" borderId="0">
      <alignment horizontal="left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0" fontId="0" fillId="0" borderId="12">
      <alignment horizontal="left" wrapText="1"/>
      <protection hidden="1" locked="0"/>
    </xf>
    <xf numFmtId="49" fontId="0" fillId="0" borderId="13">
      <alignment horizontal="center" vertical="center" wrapText="1"/>
      <protection hidden="1" locked="0"/>
    </xf>
    <xf numFmtId="49" fontId="0" fillId="0" borderId="13">
      <alignment horizontal="center" vertical="center" wrapText="1"/>
      <protection hidden="1" locked="0"/>
    </xf>
    <xf numFmtId="0" fontId="0" fillId="0" borderId="12">
      <alignment horizontal="left" wrapText="1"/>
      <protection hidden="1" locked="0"/>
    </xf>
    <xf numFmtId="0" fontId="0" fillId="0" borderId="12">
      <alignment horizontal="left" wrapText="1"/>
      <protection hidden="1" locked="0"/>
    </xf>
    <xf numFmtId="0" fontId="0" fillId="0" borderId="12">
      <alignment horizontal="left" wrapText="1"/>
      <protection hidden="1" locked="0"/>
    </xf>
    <xf numFmtId="0" fontId="0" fillId="0" borderId="12">
      <alignment horizontal="left" wrapText="1"/>
      <protection hidden="1" locked="0"/>
    </xf>
    <xf numFmtId="0" fontId="0" fillId="0" borderId="12">
      <alignment horizontal="left" wrapText="1"/>
      <protection hidden="1" locked="0"/>
    </xf>
    <xf numFmtId="0" fontId="5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174" fontId="3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5" xfId="0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14" xfId="0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3" fillId="0" borderId="14" xfId="74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0" xfId="74" applyFont="1" applyFill="1" applyAlignment="1">
      <alignment horizontal="justify" vertical="center" wrapText="1"/>
    </xf>
    <xf numFmtId="0" fontId="0" fillId="0" borderId="0" xfId="0" applyFont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174" fontId="3" fillId="0" borderId="1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wrapText="1"/>
      <protection hidden="1" locked="0"/>
    </xf>
    <xf numFmtId="0" fontId="3" fillId="0" borderId="14" xfId="72" applyFont="1" applyFill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53" fillId="0" borderId="14" xfId="0" applyFont="1" applyBorder="1" applyAlignment="1">
      <alignment horizontal="center" vertical="center"/>
    </xf>
    <xf numFmtId="4" fontId="53" fillId="0" borderId="0" xfId="0" applyNumberFormat="1" applyFont="1" applyAlignment="1">
      <alignment vertical="center" wrapText="1"/>
    </xf>
    <xf numFmtId="4" fontId="53" fillId="0" borderId="14" xfId="0" applyNumberFormat="1" applyFont="1" applyBorder="1" applyAlignment="1">
      <alignment horizontal="center" vertical="center"/>
    </xf>
    <xf numFmtId="174" fontId="53" fillId="0" borderId="14" xfId="0" applyNumberFormat="1" applyFont="1" applyFill="1" applyBorder="1" applyAlignment="1">
      <alignment horizontal="center" vertical="center" wrapText="1"/>
    </xf>
    <xf numFmtId="174" fontId="4" fillId="0" borderId="14" xfId="0" applyNumberFormat="1" applyFont="1" applyFill="1" applyBorder="1" applyAlignment="1">
      <alignment horizontal="center" vertical="center" wrapText="1"/>
    </xf>
    <xf numFmtId="174" fontId="4" fillId="0" borderId="14" xfId="0" applyNumberFormat="1" applyFont="1" applyFill="1" applyBorder="1" applyAlignment="1" applyProtection="1">
      <alignment horizontal="center" vertical="center" wrapText="1"/>
      <protection hidden="1"/>
    </xf>
    <xf numFmtId="174" fontId="10" fillId="0" borderId="14" xfId="0" applyNumberFormat="1" applyFont="1" applyFill="1" applyBorder="1" applyAlignment="1">
      <alignment horizontal="center" vertical="center"/>
    </xf>
    <xf numFmtId="174" fontId="11" fillId="0" borderId="14" xfId="0" applyNumberFormat="1" applyFont="1" applyFill="1" applyBorder="1" applyAlignment="1">
      <alignment horizontal="center" vertical="center"/>
    </xf>
    <xf numFmtId="174" fontId="12" fillId="0" borderId="14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3" fontId="11" fillId="0" borderId="14" xfId="72" applyNumberFormat="1" applyFont="1" applyFill="1" applyBorder="1" applyAlignment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7" xfId="0" applyNumberFormat="1" applyFont="1" applyFill="1" applyBorder="1" applyAlignment="1" applyProtection="1">
      <alignment horizontal="left" vertical="top" wrapText="1"/>
      <protection hidden="1" locked="0"/>
    </xf>
    <xf numFmtId="2" fontId="3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8" xfId="74" applyFont="1" applyFill="1" applyBorder="1" applyAlignment="1">
      <alignment vertical="center" wrapText="1"/>
    </xf>
    <xf numFmtId="0" fontId="3" fillId="0" borderId="18" xfId="74" applyFont="1" applyFill="1" applyBorder="1" applyAlignment="1">
      <alignment wrapText="1"/>
    </xf>
    <xf numFmtId="49" fontId="3" fillId="0" borderId="17" xfId="0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18" xfId="0" applyNumberFormat="1" applyFont="1" applyFill="1" applyBorder="1" applyAlignment="1" applyProtection="1">
      <alignment horizontal="left" vertical="center" wrapText="1"/>
      <protection hidden="1" locked="0"/>
    </xf>
    <xf numFmtId="0" fontId="3" fillId="0" borderId="18" xfId="0" applyNumberFormat="1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top" wrapText="1"/>
    </xf>
    <xf numFmtId="49" fontId="4" fillId="0" borderId="18" xfId="0" applyNumberFormat="1" applyFont="1" applyFill="1" applyBorder="1" applyAlignment="1">
      <alignment horizontal="left" vertical="top" wrapText="1"/>
    </xf>
    <xf numFmtId="49" fontId="4" fillId="0" borderId="17" xfId="0" applyNumberFormat="1" applyFont="1" applyFill="1" applyBorder="1" applyAlignment="1">
      <alignment horizontal="left" vertical="top" wrapText="1"/>
    </xf>
    <xf numFmtId="49" fontId="4" fillId="0" borderId="18" xfId="0" applyNumberFormat="1" applyFont="1" applyFill="1" applyBorder="1" applyAlignment="1">
      <alignment horizontal="left" vertical="center" wrapText="1"/>
    </xf>
    <xf numFmtId="2" fontId="4" fillId="0" borderId="18" xfId="0" applyNumberFormat="1" applyFont="1" applyFill="1" applyBorder="1" applyAlignment="1">
      <alignment horizontal="left" vertical="top" wrapText="1"/>
    </xf>
    <xf numFmtId="0" fontId="3" fillId="0" borderId="18" xfId="0" applyNumberFormat="1" applyFont="1" applyFill="1" applyBorder="1" applyAlignment="1" applyProtection="1">
      <alignment horizontal="left" vertical="center" wrapText="1"/>
      <protection hidden="1" locked="0"/>
    </xf>
    <xf numFmtId="0" fontId="5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justify" vertical="top" wrapText="1"/>
    </xf>
    <xf numFmtId="0" fontId="4" fillId="0" borderId="18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 horizontal="left" vertical="center" wrapText="1"/>
    </xf>
    <xf numFmtId="0" fontId="3" fillId="0" borderId="18" xfId="72" applyFont="1" applyFill="1" applyBorder="1" applyAlignment="1">
      <alignment horizontal="left" vertical="center" wrapText="1"/>
      <protection/>
    </xf>
    <xf numFmtId="49" fontId="3" fillId="0" borderId="18" xfId="0" applyNumberFormat="1" applyFont="1" applyFill="1" applyBorder="1" applyAlignment="1">
      <alignment horizontal="justify" vertical="center" wrapText="1"/>
    </xf>
    <xf numFmtId="0" fontId="4" fillId="0" borderId="18" xfId="0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horizontal="justify" vertical="center" wrapText="1"/>
    </xf>
    <xf numFmtId="0" fontId="53" fillId="0" borderId="18" xfId="0" applyFont="1" applyFill="1" applyBorder="1" applyAlignment="1">
      <alignment horizontal="justify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2" fontId="3" fillId="0" borderId="18" xfId="0" applyNumberFormat="1" applyFont="1" applyFill="1" applyBorder="1" applyAlignment="1">
      <alignment horizontal="left" vertical="center" wrapText="1"/>
    </xf>
    <xf numFmtId="174" fontId="3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8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7" xfId="0" applyNumberFormat="1" applyFont="1" applyFill="1" applyBorder="1" applyAlignment="1">
      <alignment horizontal="left" vertical="center" wrapText="1"/>
    </xf>
    <xf numFmtId="174" fontId="4" fillId="0" borderId="14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left" vertical="top" wrapText="1"/>
      <protection hidden="1" locked="0"/>
    </xf>
    <xf numFmtId="2" fontId="3" fillId="0" borderId="0" xfId="0" applyNumberFormat="1" applyFont="1" applyFill="1" applyBorder="1" applyAlignment="1" applyProtection="1">
      <alignment horizontal="left" vertical="top" wrapText="1"/>
      <protection hidden="1" locked="0"/>
    </xf>
    <xf numFmtId="4" fontId="53" fillId="0" borderId="19" xfId="0" applyNumberFormat="1" applyFont="1" applyBorder="1" applyAlignment="1">
      <alignment horizontal="center" vertical="center"/>
    </xf>
    <xf numFmtId="174" fontId="3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174" fontId="3" fillId="0" borderId="19" xfId="0" applyNumberFormat="1" applyFont="1" applyBorder="1" applyAlignment="1">
      <alignment horizontal="center" vertical="center"/>
    </xf>
    <xf numFmtId="4" fontId="53" fillId="0" borderId="14" xfId="0" applyNumberFormat="1" applyFont="1" applyBorder="1" applyAlignment="1">
      <alignment vertical="center" wrapText="1"/>
    </xf>
    <xf numFmtId="49" fontId="53" fillId="0" borderId="20" xfId="0" applyNumberFormat="1" applyFont="1" applyBorder="1" applyAlignment="1">
      <alignment horizontal="center" vertical="center"/>
    </xf>
    <xf numFmtId="49" fontId="5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Fill="1" applyBorder="1" applyAlignment="1" applyProtection="1">
      <alignment horizontal="left" vertical="center" wrapText="1"/>
      <protection hidden="1" locked="0"/>
    </xf>
    <xf numFmtId="174" fontId="3" fillId="0" borderId="19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 applyProtection="1">
      <alignment horizontal="left" vertical="center" wrapText="1"/>
      <protection hidden="1" locked="0"/>
    </xf>
    <xf numFmtId="2" fontId="4" fillId="0" borderId="14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174" fontId="3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53" fillId="0" borderId="15" xfId="0" applyNumberFormat="1" applyFont="1" applyBorder="1" applyAlignment="1">
      <alignment horizontal="left" vertical="center" wrapText="1"/>
    </xf>
    <xf numFmtId="174" fontId="11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center" wrapText="1"/>
    </xf>
    <xf numFmtId="174" fontId="4" fillId="0" borderId="14" xfId="0" applyNumberFormat="1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top" wrapText="1"/>
    </xf>
    <xf numFmtId="174" fontId="3" fillId="0" borderId="14" xfId="0" applyNumberFormat="1" applyFont="1" applyBorder="1" applyAlignment="1">
      <alignment horizontal="center" vertical="top"/>
    </xf>
    <xf numFmtId="0" fontId="4" fillId="0" borderId="18" xfId="0" applyFont="1" applyFill="1" applyBorder="1" applyAlignment="1">
      <alignment vertical="center" wrapText="1"/>
    </xf>
    <xf numFmtId="0" fontId="3" fillId="0" borderId="0" xfId="74" applyFont="1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49" fontId="3" fillId="0" borderId="23" xfId="0" applyNumberFormat="1" applyFont="1" applyFill="1" applyBorder="1" applyAlignment="1" applyProtection="1">
      <alignment horizontal="right" vertical="center" wrapText="1"/>
      <protection hidden="1" locked="0"/>
    </xf>
    <xf numFmtId="0" fontId="3" fillId="0" borderId="1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3" fontId="11" fillId="0" borderId="19" xfId="72" applyNumberFormat="1" applyFont="1" applyFill="1" applyBorder="1" applyAlignment="1">
      <alignment horizontal="center" vertical="center" wrapText="1"/>
      <protection/>
    </xf>
    <xf numFmtId="3" fontId="11" fillId="0" borderId="24" xfId="72" applyNumberFormat="1" applyFont="1" applyFill="1" applyBorder="1" applyAlignment="1">
      <alignment horizontal="center" vertical="center" wrapText="1"/>
      <protection/>
    </xf>
    <xf numFmtId="0" fontId="11" fillId="0" borderId="18" xfId="72" applyFont="1" applyBorder="1" applyAlignment="1">
      <alignment horizontal="center" vertical="top" wrapText="1"/>
      <protection/>
    </xf>
    <xf numFmtId="0" fontId="11" fillId="0" borderId="15" xfId="72" applyFont="1" applyBorder="1" applyAlignment="1">
      <alignment horizontal="center" vertical="top" wrapText="1"/>
      <protection/>
    </xf>
    <xf numFmtId="0" fontId="32" fillId="0" borderId="0" xfId="0" applyFont="1" applyFill="1" applyAlignment="1">
      <alignment horizontal="center" vertical="center" wrapText="1"/>
    </xf>
  </cellXfs>
  <cellStyles count="13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Денежный [0] 2" xfId="47"/>
    <cellStyle name="Денежный [0] 2 2" xfId="48"/>
    <cellStyle name="Денежный [0] 2 3" xfId="49"/>
    <cellStyle name="Денежный [0] 2 4" xfId="50"/>
    <cellStyle name="Денежный [0] 2 5" xfId="51"/>
    <cellStyle name="Денежный [0] 3" xfId="52"/>
    <cellStyle name="Денежный [0] 3 2" xfId="53"/>
    <cellStyle name="Денежный [0] 3 3" xfId="54"/>
    <cellStyle name="Денежный 2" xfId="55"/>
    <cellStyle name="Денежный 2 2" xfId="56"/>
    <cellStyle name="Денежный 2 3" xfId="57"/>
    <cellStyle name="Денежный 2 4" xfId="58"/>
    <cellStyle name="Денежный 2 5" xfId="59"/>
    <cellStyle name="Денежный 3" xfId="60"/>
    <cellStyle name="Денежный 3 2" xfId="61"/>
    <cellStyle name="Денежный 3 3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" xfId="71"/>
    <cellStyle name="Обычный 11" xfId="72"/>
    <cellStyle name="Обычный 2" xfId="73"/>
    <cellStyle name="Обычный 2 10" xfId="74"/>
    <cellStyle name="Обычный 2 11" xfId="75"/>
    <cellStyle name="Обычный 2 11 2" xfId="76"/>
    <cellStyle name="Обычный 2 12" xfId="77"/>
    <cellStyle name="Обычный 2 13" xfId="78"/>
    <cellStyle name="Обычный 2 14" xfId="79"/>
    <cellStyle name="Обычный 2 15" xfId="80"/>
    <cellStyle name="Обычный 2 16" xfId="81"/>
    <cellStyle name="Обычный 2 17" xfId="82"/>
    <cellStyle name="Обычный 2 18" xfId="83"/>
    <cellStyle name="Обычный 2 2" xfId="84"/>
    <cellStyle name="Обычный 2 2 2" xfId="85"/>
    <cellStyle name="Обычный 2 2 3" xfId="86"/>
    <cellStyle name="Обычный 2 2 4" xfId="87"/>
    <cellStyle name="Обычный 2 3" xfId="88"/>
    <cellStyle name="Обычный 2 4" xfId="89"/>
    <cellStyle name="Обычный 2 4 2" xfId="90"/>
    <cellStyle name="Обычный 2 5" xfId="91"/>
    <cellStyle name="Обычный 2 5 2" xfId="92"/>
    <cellStyle name="Обычный 2 6" xfId="93"/>
    <cellStyle name="Обычный 2 7" xfId="94"/>
    <cellStyle name="Обычный 2 8" xfId="95"/>
    <cellStyle name="Обычный 2 9" xfId="96"/>
    <cellStyle name="Обычный 3" xfId="97"/>
    <cellStyle name="Обычный 3 2" xfId="98"/>
    <cellStyle name="Обычный 3 3" xfId="99"/>
    <cellStyle name="Обычный 3 4" xfId="100"/>
    <cellStyle name="Обычный 4" xfId="101"/>
    <cellStyle name="Обычный 4 2" xfId="102"/>
    <cellStyle name="Обычный 4 3" xfId="103"/>
    <cellStyle name="Обычный 5" xfId="104"/>
    <cellStyle name="Обычный 5 2" xfId="105"/>
    <cellStyle name="Обычный 5 3" xfId="106"/>
    <cellStyle name="Обычный 6" xfId="107"/>
    <cellStyle name="Обычный 6 2" xfId="108"/>
    <cellStyle name="Обычный 7" xfId="109"/>
    <cellStyle name="Обычный 8" xfId="110"/>
    <cellStyle name="Обычный 9" xfId="111"/>
    <cellStyle name="Followed Hyperlink" xfId="112"/>
    <cellStyle name="Плохой" xfId="113"/>
    <cellStyle name="Пояснение" xfId="114"/>
    <cellStyle name="Примечание" xfId="115"/>
    <cellStyle name="Percent" xfId="116"/>
    <cellStyle name="Процентный 2" xfId="117"/>
    <cellStyle name="Процентный 2 2" xfId="118"/>
    <cellStyle name="Процентный 2 3" xfId="119"/>
    <cellStyle name="Процентный 2 4" xfId="120"/>
    <cellStyle name="Процентный 2 5" xfId="121"/>
    <cellStyle name="Процентный 3" xfId="122"/>
    <cellStyle name="Процентный 3 2" xfId="123"/>
    <cellStyle name="Процентный 3 3" xfId="124"/>
    <cellStyle name="Связанная ячейка" xfId="125"/>
    <cellStyle name="Текст предупреждения" xfId="126"/>
    <cellStyle name="Comma" xfId="127"/>
    <cellStyle name="Comma [0]" xfId="128"/>
    <cellStyle name="Финансовый [0] 2" xfId="129"/>
    <cellStyle name="Финансовый [0] 2 2" xfId="130"/>
    <cellStyle name="Финансовый [0] 2 3" xfId="131"/>
    <cellStyle name="Финансовый [0] 3" xfId="132"/>
    <cellStyle name="Финансовый [0] 3 2" xfId="133"/>
    <cellStyle name="Финансовый [0] 3 3" xfId="134"/>
    <cellStyle name="Финансовый 2" xfId="135"/>
    <cellStyle name="Финансовый 2 2" xfId="136"/>
    <cellStyle name="Финансовый 2 3" xfId="137"/>
    <cellStyle name="Финансовый 2 4" xfId="138"/>
    <cellStyle name="Финансовый 2 5" xfId="139"/>
    <cellStyle name="Финансовый 3" xfId="140"/>
    <cellStyle name="Финансовый 3 2" xfId="141"/>
    <cellStyle name="Финансовый 3 3" xfId="142"/>
    <cellStyle name="Хороший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61"/>
  <sheetViews>
    <sheetView tabSelected="1" zoomScalePageLayoutView="0" workbookViewId="0" topLeftCell="A6">
      <selection activeCell="A6" sqref="A6:G6"/>
    </sheetView>
  </sheetViews>
  <sheetFormatPr defaultColWidth="9.33203125" defaultRowHeight="11.25"/>
  <cols>
    <col min="1" max="1" width="36.33203125" style="0" customWidth="1"/>
    <col min="2" max="2" width="97.16015625" style="0" customWidth="1"/>
    <col min="3" max="3" width="20.33203125" style="0" customWidth="1"/>
    <col min="4" max="5" width="18.16015625" style="0" hidden="1" customWidth="1"/>
    <col min="6" max="7" width="15.83203125" style="0" customWidth="1"/>
  </cols>
  <sheetData>
    <row r="1" spans="1:7" ht="12.75" customHeight="1" hidden="1">
      <c r="A1" s="1"/>
      <c r="B1" s="93"/>
      <c r="C1" s="93"/>
      <c r="D1" s="93"/>
      <c r="E1" s="93"/>
      <c r="F1" s="93"/>
      <c r="G1" s="93"/>
    </row>
    <row r="2" spans="1:7" ht="12.75" customHeight="1" hidden="1">
      <c r="A2" s="1"/>
      <c r="B2" s="93"/>
      <c r="C2" s="93"/>
      <c r="D2" s="93"/>
      <c r="E2" s="93"/>
      <c r="F2" s="93"/>
      <c r="G2" s="93"/>
    </row>
    <row r="3" spans="1:7" ht="12.75" hidden="1">
      <c r="A3" s="1"/>
      <c r="B3" s="93"/>
      <c r="C3" s="93"/>
      <c r="D3" s="93"/>
      <c r="E3" s="93"/>
      <c r="F3" s="93"/>
      <c r="G3" s="93"/>
    </row>
    <row r="4" spans="1:13" ht="12.75" hidden="1">
      <c r="A4" s="1"/>
      <c r="B4" s="93"/>
      <c r="C4" s="93"/>
      <c r="D4" s="93"/>
      <c r="E4" s="93"/>
      <c r="F4" s="93"/>
      <c r="G4" s="93"/>
      <c r="M4" s="16"/>
    </row>
    <row r="5" spans="1:4" ht="12.75" hidden="1">
      <c r="A5" s="1"/>
      <c r="B5" s="2"/>
      <c r="C5" s="2"/>
      <c r="D5" s="1"/>
    </row>
    <row r="6" spans="1:7" ht="33.75" customHeight="1">
      <c r="A6" s="105" t="s">
        <v>285</v>
      </c>
      <c r="B6" s="105"/>
      <c r="C6" s="105"/>
      <c r="D6" s="105"/>
      <c r="E6" s="105"/>
      <c r="F6" s="105"/>
      <c r="G6" s="105"/>
    </row>
    <row r="7" spans="1:7" ht="26.25" customHeight="1">
      <c r="A7" s="1"/>
      <c r="B7" s="11"/>
      <c r="D7" s="1"/>
      <c r="E7" s="22"/>
      <c r="F7" s="94" t="s">
        <v>284</v>
      </c>
      <c r="G7" s="94"/>
    </row>
    <row r="8" spans="1:13" ht="16.5" customHeight="1" hidden="1">
      <c r="A8" s="1"/>
      <c r="B8" s="96" t="s">
        <v>7</v>
      </c>
      <c r="C8" s="96"/>
      <c r="D8" s="1"/>
      <c r="M8" t="s">
        <v>86</v>
      </c>
    </row>
    <row r="9" spans="1:7" ht="15" customHeight="1">
      <c r="A9" s="97" t="s">
        <v>28</v>
      </c>
      <c r="B9" s="99" t="s">
        <v>6</v>
      </c>
      <c r="C9" s="101" t="s">
        <v>281</v>
      </c>
      <c r="D9" s="103" t="s">
        <v>156</v>
      </c>
      <c r="E9" s="104"/>
      <c r="F9" s="95" t="s">
        <v>282</v>
      </c>
      <c r="G9" s="95" t="s">
        <v>283</v>
      </c>
    </row>
    <row r="10" spans="1:7" ht="35.25" customHeight="1">
      <c r="A10" s="98"/>
      <c r="B10" s="100"/>
      <c r="C10" s="102"/>
      <c r="D10" s="36" t="s">
        <v>161</v>
      </c>
      <c r="E10" s="36" t="s">
        <v>195</v>
      </c>
      <c r="F10" s="95"/>
      <c r="G10" s="95"/>
    </row>
    <row r="11" spans="1:7" ht="24" customHeight="1">
      <c r="A11" s="66" t="s">
        <v>29</v>
      </c>
      <c r="B11" s="42" t="s">
        <v>8</v>
      </c>
      <c r="C11" s="3">
        <f>C12+C19+C24+C36+C44+C55+C68+C77+C85+C119+C96</f>
        <v>3601157.6</v>
      </c>
      <c r="D11" s="3">
        <f>D12+D19+D24+D36+D44+D55+D68+D77+D85+D119+D96</f>
        <v>3805490.8</v>
      </c>
      <c r="E11" s="3">
        <f>E12+E19+E24+E36+E44+E55+E68+E77+E85+E119+E96</f>
        <v>3607435.8000000003</v>
      </c>
      <c r="F11" s="3">
        <f>F12+F19+F24+F36+F44+F49+F55+F68+F77+F85+F119+F96</f>
        <v>2281532.0000000005</v>
      </c>
      <c r="G11" s="65">
        <f>SUM(F11/C11*100)</f>
        <v>63.355516570560546</v>
      </c>
    </row>
    <row r="12" spans="1:7" ht="24" customHeight="1">
      <c r="A12" s="4" t="s">
        <v>30</v>
      </c>
      <c r="B12" s="37" t="s">
        <v>16</v>
      </c>
      <c r="C12" s="3">
        <f>C13</f>
        <v>2564982.9</v>
      </c>
      <c r="D12" s="3">
        <f>D13</f>
        <v>2785890.3</v>
      </c>
      <c r="E12" s="3">
        <f>E13</f>
        <v>2575155.1</v>
      </c>
      <c r="F12" s="3">
        <f>F13</f>
        <v>1632232.9</v>
      </c>
      <c r="G12" s="65">
        <f aca="true" t="shared" si="0" ref="G12:G94">SUM(F12/C12*100)</f>
        <v>63.63523515108034</v>
      </c>
    </row>
    <row r="13" spans="1:7" s="1" customFormat="1" ht="24" customHeight="1">
      <c r="A13" s="4" t="s">
        <v>31</v>
      </c>
      <c r="B13" s="37" t="s">
        <v>0</v>
      </c>
      <c r="C13" s="3">
        <f>C14+C17</f>
        <v>2564982.9</v>
      </c>
      <c r="D13" s="3">
        <f>D14+D17</f>
        <v>2785890.3</v>
      </c>
      <c r="E13" s="3">
        <f>E14+E17</f>
        <v>2575155.1</v>
      </c>
      <c r="F13" s="3">
        <f>F14+F17+F15+F16+F18</f>
        <v>1632232.9</v>
      </c>
      <c r="G13" s="65">
        <f t="shared" si="0"/>
        <v>63.63523515108034</v>
      </c>
    </row>
    <row r="14" spans="1:7" ht="73.5" customHeight="1">
      <c r="A14" s="4" t="s">
        <v>32</v>
      </c>
      <c r="B14" s="38" t="s">
        <v>17</v>
      </c>
      <c r="C14" s="3">
        <v>2494867.5</v>
      </c>
      <c r="D14" s="3">
        <v>2709442.3</v>
      </c>
      <c r="E14" s="3">
        <v>2510003.7</v>
      </c>
      <c r="F14" s="65">
        <v>1507417.2</v>
      </c>
      <c r="G14" s="65">
        <f t="shared" si="0"/>
        <v>60.42073176230802</v>
      </c>
    </row>
    <row r="15" spans="1:7" ht="103.5" customHeight="1">
      <c r="A15" s="4" t="s">
        <v>287</v>
      </c>
      <c r="B15" s="7" t="s">
        <v>288</v>
      </c>
      <c r="C15" s="3">
        <v>0</v>
      </c>
      <c r="D15" s="3"/>
      <c r="E15" s="3"/>
      <c r="F15" s="65">
        <v>16060.1</v>
      </c>
      <c r="G15" s="65"/>
    </row>
    <row r="16" spans="1:7" ht="54" customHeight="1">
      <c r="A16" s="4" t="s">
        <v>289</v>
      </c>
      <c r="B16" s="71" t="s">
        <v>290</v>
      </c>
      <c r="C16" s="3">
        <v>0</v>
      </c>
      <c r="D16" s="3"/>
      <c r="E16" s="3"/>
      <c r="F16" s="65">
        <v>36492.4</v>
      </c>
      <c r="G16" s="65"/>
    </row>
    <row r="17" spans="1:7" ht="85.5" customHeight="1">
      <c r="A17" s="10" t="s">
        <v>56</v>
      </c>
      <c r="B17" s="39" t="s">
        <v>164</v>
      </c>
      <c r="C17" s="3">
        <v>70115.4</v>
      </c>
      <c r="D17" s="3">
        <v>76448</v>
      </c>
      <c r="E17" s="3">
        <v>65151.4</v>
      </c>
      <c r="F17" s="65">
        <v>46058.5</v>
      </c>
      <c r="G17" s="65">
        <f t="shared" si="0"/>
        <v>65.68956320580072</v>
      </c>
    </row>
    <row r="18" spans="1:7" ht="89.25" customHeight="1">
      <c r="A18" s="10" t="s">
        <v>291</v>
      </c>
      <c r="B18" s="72" t="s">
        <v>292</v>
      </c>
      <c r="C18" s="3">
        <v>0</v>
      </c>
      <c r="D18" s="3"/>
      <c r="E18" s="3"/>
      <c r="F18" s="65">
        <v>26204.7</v>
      </c>
      <c r="G18" s="65"/>
    </row>
    <row r="19" spans="1:7" ht="37.5" customHeight="1">
      <c r="A19" s="4" t="s">
        <v>57</v>
      </c>
      <c r="B19" s="67" t="s">
        <v>58</v>
      </c>
      <c r="C19" s="3">
        <f>C20+C21+C22+C23</f>
        <v>60433</v>
      </c>
      <c r="D19" s="3">
        <f>D20+D21+D22+D23</f>
        <v>58116</v>
      </c>
      <c r="E19" s="3">
        <f>E20+E21+E22+E23</f>
        <v>57650</v>
      </c>
      <c r="F19" s="3">
        <f>F20+F21+F22+F23</f>
        <v>44813.899999999994</v>
      </c>
      <c r="G19" s="65">
        <f t="shared" si="0"/>
        <v>74.15468369930335</v>
      </c>
    </row>
    <row r="20" spans="1:7" ht="105" customHeight="1">
      <c r="A20" s="14" t="s">
        <v>82</v>
      </c>
      <c r="B20" s="15" t="s">
        <v>212</v>
      </c>
      <c r="C20" s="3">
        <v>27749</v>
      </c>
      <c r="D20" s="21">
        <v>26717</v>
      </c>
      <c r="E20" s="21">
        <v>26691</v>
      </c>
      <c r="F20" s="65">
        <v>20326.3</v>
      </c>
      <c r="G20" s="65">
        <f t="shared" si="0"/>
        <v>73.25056758802118</v>
      </c>
    </row>
    <row r="21" spans="1:7" ht="120.75" customHeight="1">
      <c r="A21" s="14" t="s">
        <v>83</v>
      </c>
      <c r="B21" s="40" t="s">
        <v>213</v>
      </c>
      <c r="C21" s="3">
        <v>158</v>
      </c>
      <c r="D21" s="21">
        <v>151</v>
      </c>
      <c r="E21" s="21">
        <v>149</v>
      </c>
      <c r="F21" s="65">
        <v>145.3</v>
      </c>
      <c r="G21" s="65">
        <f t="shared" si="0"/>
        <v>91.96202531645571</v>
      </c>
    </row>
    <row r="22" spans="1:7" ht="102.75" customHeight="1">
      <c r="A22" s="14" t="s">
        <v>84</v>
      </c>
      <c r="B22" s="41" t="s">
        <v>214</v>
      </c>
      <c r="C22" s="3">
        <v>36502</v>
      </c>
      <c r="D22" s="21">
        <v>35054</v>
      </c>
      <c r="E22" s="21">
        <v>34908</v>
      </c>
      <c r="F22" s="65">
        <v>27930.6</v>
      </c>
      <c r="G22" s="65">
        <f t="shared" si="0"/>
        <v>76.51799901375267</v>
      </c>
    </row>
    <row r="23" spans="1:7" ht="108" customHeight="1">
      <c r="A23" s="14" t="s">
        <v>85</v>
      </c>
      <c r="B23" s="92" t="s">
        <v>215</v>
      </c>
      <c r="C23" s="3">
        <v>-3976</v>
      </c>
      <c r="D23" s="21">
        <v>-3806</v>
      </c>
      <c r="E23" s="21">
        <v>-4098</v>
      </c>
      <c r="F23" s="65">
        <v>-3588.3</v>
      </c>
      <c r="G23" s="65">
        <f t="shared" si="0"/>
        <v>90.2489939637827</v>
      </c>
    </row>
    <row r="24" spans="1:7" ht="27" customHeight="1">
      <c r="A24" s="4" t="s">
        <v>33</v>
      </c>
      <c r="B24" s="42" t="s">
        <v>9</v>
      </c>
      <c r="C24" s="3">
        <f>C25+C35+C33+C34</f>
        <v>290655</v>
      </c>
      <c r="D24" s="3">
        <f>D25+D35+D33+D34</f>
        <v>323418</v>
      </c>
      <c r="E24" s="3">
        <f>E25+E35+E33+E34</f>
        <v>358924</v>
      </c>
      <c r="F24" s="3">
        <f>F25+F35+F33+F34</f>
        <v>213683.50000000003</v>
      </c>
      <c r="G24" s="65">
        <f t="shared" si="0"/>
        <v>73.51791643013196</v>
      </c>
    </row>
    <row r="25" spans="1:7" ht="42.75" customHeight="1">
      <c r="A25" s="4" t="s">
        <v>34</v>
      </c>
      <c r="B25" s="42" t="s">
        <v>15</v>
      </c>
      <c r="C25" s="3">
        <f>C30+C28</f>
        <v>226096</v>
      </c>
      <c r="D25" s="3">
        <f>D30+D28</f>
        <v>254786</v>
      </c>
      <c r="E25" s="3">
        <f>E30+E28</f>
        <v>286731</v>
      </c>
      <c r="F25" s="3">
        <f>F30+F29+F28+F31+F32</f>
        <v>167900.5</v>
      </c>
      <c r="G25" s="65">
        <f t="shared" si="0"/>
        <v>74.26071226381714</v>
      </c>
    </row>
    <row r="26" spans="1:7" ht="36" customHeight="1" hidden="1">
      <c r="A26" s="4" t="s">
        <v>64</v>
      </c>
      <c r="B26" s="43" t="s">
        <v>54</v>
      </c>
      <c r="C26" s="3">
        <f>C27</f>
        <v>0</v>
      </c>
      <c r="D26" s="3">
        <f>D27</f>
        <v>0</v>
      </c>
      <c r="E26" s="3">
        <f>E27</f>
        <v>0</v>
      </c>
      <c r="F26" s="65"/>
      <c r="G26" s="65"/>
    </row>
    <row r="27" spans="1:7" ht="33" customHeight="1" hidden="1">
      <c r="A27" s="4" t="s">
        <v>63</v>
      </c>
      <c r="B27" s="43" t="s">
        <v>54</v>
      </c>
      <c r="C27" s="3"/>
      <c r="D27" s="21"/>
      <c r="E27" s="21"/>
      <c r="F27" s="65"/>
      <c r="G27" s="65"/>
    </row>
    <row r="28" spans="1:7" ht="45" customHeight="1">
      <c r="A28" s="73" t="s">
        <v>294</v>
      </c>
      <c r="B28" s="27" t="s">
        <v>225</v>
      </c>
      <c r="C28" s="74">
        <v>174546</v>
      </c>
      <c r="D28" s="74">
        <v>196695</v>
      </c>
      <c r="E28" s="74">
        <v>221356</v>
      </c>
      <c r="F28" s="75">
        <v>128309.8</v>
      </c>
      <c r="G28" s="75">
        <f t="shared" si="0"/>
        <v>73.51059319606293</v>
      </c>
    </row>
    <row r="29" spans="1:7" ht="54" customHeight="1">
      <c r="A29" s="28" t="s">
        <v>293</v>
      </c>
      <c r="B29" s="76" t="s">
        <v>296</v>
      </c>
      <c r="C29" s="3">
        <v>0</v>
      </c>
      <c r="D29" s="3"/>
      <c r="E29" s="3"/>
      <c r="F29" s="65">
        <v>2.8</v>
      </c>
      <c r="G29" s="65"/>
    </row>
    <row r="30" spans="1:7" ht="69" customHeight="1">
      <c r="A30" s="4" t="s">
        <v>295</v>
      </c>
      <c r="B30" s="43" t="s">
        <v>78</v>
      </c>
      <c r="C30" s="3">
        <v>51550</v>
      </c>
      <c r="D30" s="21">
        <v>58091</v>
      </c>
      <c r="E30" s="21">
        <v>65375</v>
      </c>
      <c r="F30" s="65">
        <v>39583</v>
      </c>
      <c r="G30" s="65">
        <f t="shared" si="0"/>
        <v>76.78564500484966</v>
      </c>
    </row>
    <row r="31" spans="1:7" ht="62.25" customHeight="1">
      <c r="A31" s="4" t="s">
        <v>297</v>
      </c>
      <c r="B31" s="42" t="s">
        <v>298</v>
      </c>
      <c r="C31" s="3">
        <v>0</v>
      </c>
      <c r="D31" s="21"/>
      <c r="E31" s="21"/>
      <c r="F31" s="65">
        <v>4.6</v>
      </c>
      <c r="G31" s="65"/>
    </row>
    <row r="32" spans="1:7" ht="62.25" customHeight="1">
      <c r="A32" s="4" t="s">
        <v>299</v>
      </c>
      <c r="B32" s="42" t="s">
        <v>300</v>
      </c>
      <c r="C32" s="3">
        <v>0</v>
      </c>
      <c r="D32" s="21"/>
      <c r="E32" s="21"/>
      <c r="F32" s="65">
        <v>0.3</v>
      </c>
      <c r="G32" s="65"/>
    </row>
    <row r="33" spans="1:7" ht="27" customHeight="1">
      <c r="A33" s="4" t="s">
        <v>35</v>
      </c>
      <c r="B33" s="37" t="s">
        <v>1</v>
      </c>
      <c r="C33" s="3">
        <v>13779</v>
      </c>
      <c r="D33" s="3">
        <v>13779</v>
      </c>
      <c r="E33" s="3">
        <v>13779</v>
      </c>
      <c r="F33" s="3">
        <v>13252.6</v>
      </c>
      <c r="G33" s="65">
        <f t="shared" si="0"/>
        <v>96.17969373684593</v>
      </c>
    </row>
    <row r="34" spans="1:7" ht="27" customHeight="1">
      <c r="A34" s="4" t="s">
        <v>170</v>
      </c>
      <c r="B34" s="37" t="s">
        <v>171</v>
      </c>
      <c r="C34" s="3">
        <v>0</v>
      </c>
      <c r="D34" s="21">
        <v>1248</v>
      </c>
      <c r="E34" s="21">
        <v>2713</v>
      </c>
      <c r="F34" s="65">
        <v>212.2</v>
      </c>
      <c r="G34" s="65"/>
    </row>
    <row r="35" spans="1:7" ht="39" customHeight="1">
      <c r="A35" s="4" t="s">
        <v>36</v>
      </c>
      <c r="B35" s="37" t="s">
        <v>18</v>
      </c>
      <c r="C35" s="3">
        <v>50780</v>
      </c>
      <c r="D35" s="3">
        <v>53605</v>
      </c>
      <c r="E35" s="3">
        <v>55701</v>
      </c>
      <c r="F35" s="65">
        <v>32318.2</v>
      </c>
      <c r="G35" s="65">
        <f t="shared" si="0"/>
        <v>63.643560456872784</v>
      </c>
    </row>
    <row r="36" spans="1:7" ht="31.5" customHeight="1">
      <c r="A36" s="4" t="s">
        <v>87</v>
      </c>
      <c r="B36" s="42" t="s">
        <v>88</v>
      </c>
      <c r="C36" s="3">
        <f>C37+C39</f>
        <v>400886</v>
      </c>
      <c r="D36" s="3">
        <f>D37+D39</f>
        <v>405781</v>
      </c>
      <c r="E36" s="3">
        <f>E37+E39</f>
        <v>411247</v>
      </c>
      <c r="F36" s="3">
        <f>F37+F39</f>
        <v>185334.8</v>
      </c>
      <c r="G36" s="65">
        <f t="shared" si="0"/>
        <v>46.231297675648435</v>
      </c>
    </row>
    <row r="37" spans="1:7" ht="31.5" customHeight="1">
      <c r="A37" s="4" t="s">
        <v>89</v>
      </c>
      <c r="B37" s="42" t="s">
        <v>165</v>
      </c>
      <c r="C37" s="3">
        <f>C38</f>
        <v>104119</v>
      </c>
      <c r="D37" s="3">
        <f>D38</f>
        <v>109325</v>
      </c>
      <c r="E37" s="3">
        <f>E38</f>
        <v>114791</v>
      </c>
      <c r="F37" s="3">
        <f>F38</f>
        <v>18908.6</v>
      </c>
      <c r="G37" s="65">
        <f t="shared" si="0"/>
        <v>18.160566275127497</v>
      </c>
    </row>
    <row r="38" spans="1:7" ht="43.5" customHeight="1">
      <c r="A38" s="4" t="s">
        <v>90</v>
      </c>
      <c r="B38" s="42" t="s">
        <v>145</v>
      </c>
      <c r="C38" s="3">
        <v>104119</v>
      </c>
      <c r="D38" s="21">
        <v>109325</v>
      </c>
      <c r="E38" s="21">
        <v>114791</v>
      </c>
      <c r="F38" s="65">
        <v>18908.6</v>
      </c>
      <c r="G38" s="65">
        <f t="shared" si="0"/>
        <v>18.160566275127497</v>
      </c>
    </row>
    <row r="39" spans="1:7" ht="33" customHeight="1">
      <c r="A39" s="4" t="s">
        <v>91</v>
      </c>
      <c r="B39" s="42" t="s">
        <v>92</v>
      </c>
      <c r="C39" s="3">
        <f>C40+C42</f>
        <v>296767</v>
      </c>
      <c r="D39" s="3">
        <f>D40+D42</f>
        <v>296456</v>
      </c>
      <c r="E39" s="3">
        <f>E40+E42</f>
        <v>296456</v>
      </c>
      <c r="F39" s="3">
        <f>F40+F42</f>
        <v>166426.19999999998</v>
      </c>
      <c r="G39" s="65">
        <f t="shared" si="0"/>
        <v>56.079752802703794</v>
      </c>
    </row>
    <row r="40" spans="1:7" ht="33" customHeight="1">
      <c r="A40" s="4" t="s">
        <v>94</v>
      </c>
      <c r="B40" s="42" t="s">
        <v>93</v>
      </c>
      <c r="C40" s="3">
        <f>C41</f>
        <v>173577</v>
      </c>
      <c r="D40" s="3">
        <f>D41</f>
        <v>173395</v>
      </c>
      <c r="E40" s="3">
        <f>E41</f>
        <v>173395</v>
      </c>
      <c r="F40" s="3">
        <f>F41</f>
        <v>145342.9</v>
      </c>
      <c r="G40" s="65">
        <f t="shared" si="0"/>
        <v>83.73396244894197</v>
      </c>
    </row>
    <row r="41" spans="1:7" ht="45" customHeight="1">
      <c r="A41" s="4" t="s">
        <v>95</v>
      </c>
      <c r="B41" s="42" t="s">
        <v>96</v>
      </c>
      <c r="C41" s="3">
        <v>173577</v>
      </c>
      <c r="D41" s="21">
        <v>173395</v>
      </c>
      <c r="E41" s="21">
        <v>173395</v>
      </c>
      <c r="F41" s="65">
        <v>145342.9</v>
      </c>
      <c r="G41" s="65">
        <f t="shared" si="0"/>
        <v>83.73396244894197</v>
      </c>
    </row>
    <row r="42" spans="1:7" ht="29.25" customHeight="1">
      <c r="A42" s="4" t="s">
        <v>97</v>
      </c>
      <c r="B42" s="42" t="s">
        <v>98</v>
      </c>
      <c r="C42" s="3">
        <f>C43</f>
        <v>123190</v>
      </c>
      <c r="D42" s="3">
        <f>D43</f>
        <v>123061</v>
      </c>
      <c r="E42" s="3">
        <f>E43</f>
        <v>123061</v>
      </c>
      <c r="F42" s="3">
        <f>F43</f>
        <v>21083.3</v>
      </c>
      <c r="G42" s="65">
        <f t="shared" si="0"/>
        <v>17.114457342316747</v>
      </c>
    </row>
    <row r="43" spans="1:7" ht="44.25" customHeight="1">
      <c r="A43" s="4" t="s">
        <v>99</v>
      </c>
      <c r="B43" s="42" t="s">
        <v>100</v>
      </c>
      <c r="C43" s="3">
        <v>123190</v>
      </c>
      <c r="D43" s="21">
        <v>123061</v>
      </c>
      <c r="E43" s="21">
        <v>123061</v>
      </c>
      <c r="F43" s="65">
        <v>21083.3</v>
      </c>
      <c r="G43" s="65">
        <f t="shared" si="0"/>
        <v>17.114457342316747</v>
      </c>
    </row>
    <row r="44" spans="1:7" ht="25.5" customHeight="1">
      <c r="A44" s="4" t="s">
        <v>37</v>
      </c>
      <c r="B44" s="42" t="s">
        <v>10</v>
      </c>
      <c r="C44" s="3">
        <f>C45+C47</f>
        <v>22250</v>
      </c>
      <c r="D44" s="3">
        <f>D45+D47</f>
        <v>23139</v>
      </c>
      <c r="E44" s="3">
        <f>E45+E47</f>
        <v>24064</v>
      </c>
      <c r="F44" s="3">
        <f>F45+F47</f>
        <v>21347</v>
      </c>
      <c r="G44" s="65">
        <f t="shared" si="0"/>
        <v>95.94157303370785</v>
      </c>
    </row>
    <row r="45" spans="1:7" ht="39" customHeight="1">
      <c r="A45" s="4" t="s">
        <v>38</v>
      </c>
      <c r="B45" s="37" t="s">
        <v>2</v>
      </c>
      <c r="C45" s="3">
        <f>C46</f>
        <v>22225</v>
      </c>
      <c r="D45" s="3">
        <f>D46</f>
        <v>23114</v>
      </c>
      <c r="E45" s="3">
        <f>E46</f>
        <v>24039</v>
      </c>
      <c r="F45" s="3">
        <f>F46</f>
        <v>21262</v>
      </c>
      <c r="G45" s="65">
        <f t="shared" si="0"/>
        <v>95.66704161979752</v>
      </c>
    </row>
    <row r="46" spans="1:7" ht="55.5" customHeight="1">
      <c r="A46" s="4" t="s">
        <v>39</v>
      </c>
      <c r="B46" s="38" t="s">
        <v>19</v>
      </c>
      <c r="C46" s="3">
        <v>22225</v>
      </c>
      <c r="D46" s="3">
        <v>23114</v>
      </c>
      <c r="E46" s="3">
        <v>24039</v>
      </c>
      <c r="F46" s="65">
        <v>21262</v>
      </c>
      <c r="G46" s="65">
        <f t="shared" si="0"/>
        <v>95.66704161979752</v>
      </c>
    </row>
    <row r="47" spans="1:7" ht="42.75" customHeight="1">
      <c r="A47" s="4" t="s">
        <v>40</v>
      </c>
      <c r="B47" s="37" t="s">
        <v>20</v>
      </c>
      <c r="C47" s="3">
        <f>C48</f>
        <v>25</v>
      </c>
      <c r="D47" s="3">
        <f>D48</f>
        <v>25</v>
      </c>
      <c r="E47" s="3">
        <f>E48</f>
        <v>25</v>
      </c>
      <c r="F47" s="3">
        <f>F48</f>
        <v>85</v>
      </c>
      <c r="G47" s="65">
        <f t="shared" si="0"/>
        <v>340</v>
      </c>
    </row>
    <row r="48" spans="1:7" ht="42.75" customHeight="1">
      <c r="A48" s="4" t="s">
        <v>266</v>
      </c>
      <c r="B48" s="42" t="s">
        <v>3</v>
      </c>
      <c r="C48" s="3">
        <v>25</v>
      </c>
      <c r="D48" s="3">
        <v>25</v>
      </c>
      <c r="E48" s="3">
        <v>25</v>
      </c>
      <c r="F48" s="65">
        <v>85</v>
      </c>
      <c r="G48" s="65">
        <f t="shared" si="0"/>
        <v>340</v>
      </c>
    </row>
    <row r="49" spans="1:11" ht="42" customHeight="1">
      <c r="A49" s="77" t="s">
        <v>301</v>
      </c>
      <c r="B49" s="8" t="s">
        <v>302</v>
      </c>
      <c r="C49" s="3">
        <v>0</v>
      </c>
      <c r="D49" s="3"/>
      <c r="E49" s="3"/>
      <c r="F49" s="21">
        <f>SUM(F50+F52)</f>
        <v>6.1</v>
      </c>
      <c r="G49" s="21"/>
      <c r="H49" s="1"/>
      <c r="I49" s="1"/>
      <c r="J49" s="1"/>
      <c r="K49" s="1"/>
    </row>
    <row r="50" spans="1:11" ht="42" customHeight="1">
      <c r="A50" s="77" t="s">
        <v>303</v>
      </c>
      <c r="B50" s="8" t="s">
        <v>304</v>
      </c>
      <c r="C50" s="3">
        <v>0</v>
      </c>
      <c r="D50" s="3"/>
      <c r="E50" s="3"/>
      <c r="F50" s="21">
        <f>SUM(F51)</f>
        <v>6.3</v>
      </c>
      <c r="G50" s="21"/>
      <c r="H50" s="1"/>
      <c r="I50" s="1"/>
      <c r="J50" s="1"/>
      <c r="K50" s="1"/>
    </row>
    <row r="51" spans="1:11" ht="47.25" customHeight="1">
      <c r="A51" s="78" t="s">
        <v>305</v>
      </c>
      <c r="B51" s="79" t="s">
        <v>306</v>
      </c>
      <c r="C51" s="74">
        <v>0</v>
      </c>
      <c r="D51" s="74"/>
      <c r="E51" s="74"/>
      <c r="F51" s="80">
        <v>6.3</v>
      </c>
      <c r="G51" s="80"/>
      <c r="H51" s="1"/>
      <c r="I51" s="1"/>
      <c r="J51" s="1"/>
      <c r="K51" s="1"/>
    </row>
    <row r="52" spans="1:11" ht="47.25" customHeight="1">
      <c r="A52" s="78" t="s">
        <v>307</v>
      </c>
      <c r="B52" s="9" t="s">
        <v>88</v>
      </c>
      <c r="C52" s="3">
        <v>0</v>
      </c>
      <c r="D52" s="3"/>
      <c r="E52" s="3"/>
      <c r="F52" s="21">
        <f>SUM(F53)</f>
        <v>-0.2</v>
      </c>
      <c r="G52" s="21"/>
      <c r="H52" s="1"/>
      <c r="I52" s="1"/>
      <c r="J52" s="1"/>
      <c r="K52" s="1"/>
    </row>
    <row r="53" spans="1:11" ht="47.25" customHeight="1">
      <c r="A53" s="78" t="s">
        <v>308</v>
      </c>
      <c r="B53" s="9" t="s">
        <v>372</v>
      </c>
      <c r="C53" s="3">
        <v>0</v>
      </c>
      <c r="D53" s="3"/>
      <c r="E53" s="3"/>
      <c r="F53" s="21">
        <f>SUM(F54)</f>
        <v>-0.2</v>
      </c>
      <c r="G53" s="21"/>
      <c r="H53" s="1"/>
      <c r="I53" s="1"/>
      <c r="J53" s="1"/>
      <c r="K53" s="1"/>
    </row>
    <row r="54" spans="1:11" ht="51.75" customHeight="1">
      <c r="A54" s="78" t="s">
        <v>309</v>
      </c>
      <c r="B54" s="42" t="s">
        <v>310</v>
      </c>
      <c r="C54" s="3">
        <v>0</v>
      </c>
      <c r="D54" s="3"/>
      <c r="E54" s="3"/>
      <c r="F54" s="21">
        <v>-0.2</v>
      </c>
      <c r="G54" s="21"/>
      <c r="H54" s="1"/>
      <c r="I54" s="1"/>
      <c r="J54" s="1"/>
      <c r="K54" s="1"/>
    </row>
    <row r="55" spans="1:7" ht="45.75" customHeight="1">
      <c r="A55" s="4" t="s">
        <v>41</v>
      </c>
      <c r="B55" s="42" t="s">
        <v>13</v>
      </c>
      <c r="C55" s="3">
        <f>C56+C64+C67</f>
        <v>170086.7</v>
      </c>
      <c r="D55" s="3">
        <f>D56+D64+D67</f>
        <v>155742.5</v>
      </c>
      <c r="E55" s="3">
        <f>E56+E64+E67</f>
        <v>154561.7</v>
      </c>
      <c r="F55" s="3">
        <f>F56+F64+F67</f>
        <v>112538.09999999999</v>
      </c>
      <c r="G55" s="65">
        <f t="shared" si="0"/>
        <v>66.1651381324936</v>
      </c>
    </row>
    <row r="56" spans="1:7" ht="84.75" customHeight="1">
      <c r="A56" s="4" t="s">
        <v>42</v>
      </c>
      <c r="B56" s="38" t="s">
        <v>21</v>
      </c>
      <c r="C56" s="3">
        <f>C57+C61</f>
        <v>103123</v>
      </c>
      <c r="D56" s="3">
        <f>D57+D61</f>
        <v>104103</v>
      </c>
      <c r="E56" s="3">
        <f>E57+E61</f>
        <v>105122</v>
      </c>
      <c r="F56" s="3">
        <f>F57+F59+F61</f>
        <v>59189.399999999994</v>
      </c>
      <c r="G56" s="65">
        <f t="shared" si="0"/>
        <v>57.39689497008427</v>
      </c>
    </row>
    <row r="57" spans="1:7" ht="68.25" customHeight="1">
      <c r="A57" s="4" t="s">
        <v>43</v>
      </c>
      <c r="B57" s="44" t="s">
        <v>103</v>
      </c>
      <c r="C57" s="3">
        <f>C58</f>
        <v>78621</v>
      </c>
      <c r="D57" s="3">
        <f>D58</f>
        <v>78621</v>
      </c>
      <c r="E57" s="3">
        <f>E58</f>
        <v>78621</v>
      </c>
      <c r="F57" s="3">
        <f>F58</f>
        <v>51424.2</v>
      </c>
      <c r="G57" s="65">
        <f t="shared" si="0"/>
        <v>65.40771549585989</v>
      </c>
    </row>
    <row r="58" spans="1:7" ht="69.75" customHeight="1">
      <c r="A58" s="4" t="s">
        <v>101</v>
      </c>
      <c r="B58" s="44" t="s">
        <v>102</v>
      </c>
      <c r="C58" s="3">
        <f>78621</f>
        <v>78621</v>
      </c>
      <c r="D58" s="3">
        <v>78621</v>
      </c>
      <c r="E58" s="3">
        <v>78621</v>
      </c>
      <c r="F58" s="65">
        <v>51424.2</v>
      </c>
      <c r="G58" s="65">
        <f t="shared" si="0"/>
        <v>65.40771549585989</v>
      </c>
    </row>
    <row r="59" spans="1:11" ht="88.5" customHeight="1">
      <c r="A59" s="4" t="s">
        <v>311</v>
      </c>
      <c r="B59" s="81" t="s">
        <v>312</v>
      </c>
      <c r="C59" s="3">
        <f>C60</f>
        <v>0</v>
      </c>
      <c r="D59" s="3">
        <f>D60</f>
        <v>254</v>
      </c>
      <c r="E59" s="3">
        <f>E60</f>
        <v>264</v>
      </c>
      <c r="F59" s="3">
        <f>F60</f>
        <v>1536.1</v>
      </c>
      <c r="G59" s="21"/>
      <c r="H59" s="1"/>
      <c r="I59" s="1"/>
      <c r="J59" s="1"/>
      <c r="K59" s="1"/>
    </row>
    <row r="60" spans="1:11" ht="75" customHeight="1">
      <c r="A60" s="4" t="s">
        <v>313</v>
      </c>
      <c r="B60" s="13" t="s">
        <v>314</v>
      </c>
      <c r="C60" s="3">
        <f>244-244</f>
        <v>0</v>
      </c>
      <c r="D60" s="3">
        <v>254</v>
      </c>
      <c r="E60" s="3">
        <v>264</v>
      </c>
      <c r="F60" s="21">
        <v>1536.1</v>
      </c>
      <c r="G60" s="21"/>
      <c r="H60" s="1"/>
      <c r="I60" s="1"/>
      <c r="J60" s="1"/>
      <c r="K60" s="1"/>
    </row>
    <row r="61" spans="1:7" ht="39.75" customHeight="1">
      <c r="A61" s="4" t="s">
        <v>104</v>
      </c>
      <c r="B61" s="45" t="s">
        <v>22</v>
      </c>
      <c r="C61" s="3">
        <f>C62</f>
        <v>24502</v>
      </c>
      <c r="D61" s="3">
        <f>D62</f>
        <v>25482</v>
      </c>
      <c r="E61" s="3">
        <f>E62</f>
        <v>26501</v>
      </c>
      <c r="F61" s="3">
        <f>F62</f>
        <v>6229.1</v>
      </c>
      <c r="G61" s="65">
        <f t="shared" si="0"/>
        <v>25.42282262672435</v>
      </c>
    </row>
    <row r="62" spans="1:7" ht="39.75" customHeight="1">
      <c r="A62" s="4" t="s">
        <v>105</v>
      </c>
      <c r="B62" s="46" t="s">
        <v>106</v>
      </c>
      <c r="C62" s="3">
        <v>24502</v>
      </c>
      <c r="D62" s="3">
        <v>25482</v>
      </c>
      <c r="E62" s="3">
        <v>26501</v>
      </c>
      <c r="F62" s="65">
        <v>6229.1</v>
      </c>
      <c r="G62" s="65">
        <f t="shared" si="0"/>
        <v>25.42282262672435</v>
      </c>
    </row>
    <row r="63" spans="1:7" ht="84" customHeight="1">
      <c r="A63" s="26" t="s">
        <v>217</v>
      </c>
      <c r="B63" s="20" t="s">
        <v>218</v>
      </c>
      <c r="C63" s="3">
        <f>C64+C66</f>
        <v>66963.7</v>
      </c>
      <c r="D63" s="3">
        <f>D64+D66</f>
        <v>51639.5</v>
      </c>
      <c r="E63" s="3">
        <f>E64+E66</f>
        <v>49439.7</v>
      </c>
      <c r="F63" s="3">
        <f>F64+F66</f>
        <v>53348.7</v>
      </c>
      <c r="G63" s="65">
        <f t="shared" si="0"/>
        <v>79.66808883021696</v>
      </c>
    </row>
    <row r="64" spans="1:7" s="1" customFormat="1" ht="84" customHeight="1">
      <c r="A64" s="4" t="s">
        <v>44</v>
      </c>
      <c r="B64" s="38" t="s">
        <v>23</v>
      </c>
      <c r="C64" s="3">
        <f>C65</f>
        <v>56763.7</v>
      </c>
      <c r="D64" s="3">
        <f>D65</f>
        <v>49439.5</v>
      </c>
      <c r="E64" s="3">
        <f>E65</f>
        <v>47239.7</v>
      </c>
      <c r="F64" s="3">
        <f>F65</f>
        <v>44391</v>
      </c>
      <c r="G64" s="65">
        <f t="shared" si="0"/>
        <v>78.20314743401153</v>
      </c>
    </row>
    <row r="65" spans="1:7" s="1" customFormat="1" ht="72" customHeight="1">
      <c r="A65" s="4" t="s">
        <v>107</v>
      </c>
      <c r="B65" s="47" t="s">
        <v>146</v>
      </c>
      <c r="C65" s="3">
        <f>53963.7-2200+5000</f>
        <v>56763.7</v>
      </c>
      <c r="D65" s="3">
        <f>51639.5-2200</f>
        <v>49439.5</v>
      </c>
      <c r="E65" s="3">
        <f>49439.7-2200</f>
        <v>47239.7</v>
      </c>
      <c r="F65" s="21">
        <v>44391</v>
      </c>
      <c r="G65" s="65">
        <f t="shared" si="0"/>
        <v>78.20314743401153</v>
      </c>
    </row>
    <row r="66" spans="1:7" s="1" customFormat="1" ht="104.25" customHeight="1">
      <c r="A66" s="24" t="s">
        <v>216</v>
      </c>
      <c r="B66" s="25" t="s">
        <v>286</v>
      </c>
      <c r="C66" s="3">
        <f>C67</f>
        <v>10200</v>
      </c>
      <c r="D66" s="3">
        <f>D67</f>
        <v>2200</v>
      </c>
      <c r="E66" s="3">
        <f>E67</f>
        <v>2200</v>
      </c>
      <c r="F66" s="3">
        <f>F67</f>
        <v>8957.7</v>
      </c>
      <c r="G66" s="65">
        <f t="shared" si="0"/>
        <v>87.82058823529412</v>
      </c>
    </row>
    <row r="67" spans="1:7" s="1" customFormat="1" ht="90.75" customHeight="1">
      <c r="A67" s="4" t="s">
        <v>200</v>
      </c>
      <c r="B67" s="48" t="s">
        <v>219</v>
      </c>
      <c r="C67" s="3">
        <f>2200+8000</f>
        <v>10200</v>
      </c>
      <c r="D67" s="3">
        <v>2200</v>
      </c>
      <c r="E67" s="3">
        <v>2200</v>
      </c>
      <c r="F67" s="21">
        <v>8957.7</v>
      </c>
      <c r="G67" s="65">
        <f t="shared" si="0"/>
        <v>87.82058823529412</v>
      </c>
    </row>
    <row r="68" spans="1:7" s="1" customFormat="1" ht="30" customHeight="1">
      <c r="A68" s="4" t="s">
        <v>45</v>
      </c>
      <c r="B68" s="37" t="s">
        <v>11</v>
      </c>
      <c r="C68" s="3">
        <f>C69</f>
        <v>227</v>
      </c>
      <c r="D68" s="3">
        <f>D69</f>
        <v>227</v>
      </c>
      <c r="E68" s="3">
        <f>E69</f>
        <v>227</v>
      </c>
      <c r="F68" s="3">
        <f>F69+F75+F76</f>
        <v>24396.6</v>
      </c>
      <c r="G68" s="65">
        <f t="shared" si="0"/>
        <v>10747.400881057269</v>
      </c>
    </row>
    <row r="69" spans="1:7" s="1" customFormat="1" ht="30" customHeight="1">
      <c r="A69" s="4" t="s">
        <v>46</v>
      </c>
      <c r="B69" s="37" t="s">
        <v>24</v>
      </c>
      <c r="C69" s="3">
        <f>C70+C71+C73</f>
        <v>227</v>
      </c>
      <c r="D69" s="3">
        <f>D70+D71+D73</f>
        <v>227</v>
      </c>
      <c r="E69" s="3">
        <f>E70+E71+E73</f>
        <v>227</v>
      </c>
      <c r="F69" s="3">
        <f>F70+F71+F73</f>
        <v>1074.8</v>
      </c>
      <c r="G69" s="65">
        <f t="shared" si="0"/>
        <v>473.4801762114537</v>
      </c>
    </row>
    <row r="70" spans="1:7" s="1" customFormat="1" ht="39.75" customHeight="1">
      <c r="A70" s="4" t="s">
        <v>47</v>
      </c>
      <c r="B70" s="37" t="s">
        <v>25</v>
      </c>
      <c r="C70" s="3">
        <v>227</v>
      </c>
      <c r="D70" s="3">
        <v>227</v>
      </c>
      <c r="E70" s="3">
        <v>227</v>
      </c>
      <c r="F70" s="21">
        <v>1074.8</v>
      </c>
      <c r="G70" s="65">
        <f t="shared" si="0"/>
        <v>473.4801762114537</v>
      </c>
    </row>
    <row r="71" spans="1:7" s="1" customFormat="1" ht="21" customHeight="1" hidden="1">
      <c r="A71" s="4" t="s">
        <v>48</v>
      </c>
      <c r="B71" s="37" t="s">
        <v>26</v>
      </c>
      <c r="C71" s="3">
        <f>C72</f>
        <v>0</v>
      </c>
      <c r="D71" s="3">
        <f>D72</f>
        <v>0</v>
      </c>
      <c r="E71" s="3">
        <f>E72</f>
        <v>0</v>
      </c>
      <c r="F71" s="21"/>
      <c r="G71" s="65" t="e">
        <f t="shared" si="0"/>
        <v>#DIV/0!</v>
      </c>
    </row>
    <row r="72" spans="1:7" s="1" customFormat="1" ht="21" customHeight="1" hidden="1">
      <c r="A72" s="4" t="s">
        <v>60</v>
      </c>
      <c r="B72" s="37" t="s">
        <v>26</v>
      </c>
      <c r="C72" s="3">
        <v>0</v>
      </c>
      <c r="D72" s="3">
        <v>0</v>
      </c>
      <c r="E72" s="3">
        <v>0</v>
      </c>
      <c r="F72" s="21"/>
      <c r="G72" s="65" t="e">
        <f t="shared" si="0"/>
        <v>#DIV/0!</v>
      </c>
    </row>
    <row r="73" spans="1:7" s="1" customFormat="1" ht="21" customHeight="1" hidden="1">
      <c r="A73" s="4" t="s">
        <v>68</v>
      </c>
      <c r="B73" s="37" t="s">
        <v>70</v>
      </c>
      <c r="C73" s="3">
        <f>C74</f>
        <v>0</v>
      </c>
      <c r="D73" s="3">
        <f>D74</f>
        <v>0</v>
      </c>
      <c r="E73" s="3">
        <f>E74</f>
        <v>0</v>
      </c>
      <c r="F73" s="21"/>
      <c r="G73" s="65" t="e">
        <f t="shared" si="0"/>
        <v>#DIV/0!</v>
      </c>
    </row>
    <row r="74" spans="1:7" s="1" customFormat="1" ht="3" customHeight="1" hidden="1">
      <c r="A74" s="4" t="s">
        <v>69</v>
      </c>
      <c r="B74" s="37" t="s">
        <v>71</v>
      </c>
      <c r="C74" s="3">
        <v>0</v>
      </c>
      <c r="D74" s="3">
        <v>0</v>
      </c>
      <c r="E74" s="3">
        <v>0</v>
      </c>
      <c r="F74" s="21"/>
      <c r="G74" s="65" t="e">
        <f t="shared" si="0"/>
        <v>#DIV/0!</v>
      </c>
    </row>
    <row r="75" spans="1:7" s="1" customFormat="1" ht="27" customHeight="1">
      <c r="A75" s="4" t="s">
        <v>48</v>
      </c>
      <c r="B75" s="6" t="s">
        <v>315</v>
      </c>
      <c r="C75" s="3">
        <v>0</v>
      </c>
      <c r="D75" s="3"/>
      <c r="E75" s="3"/>
      <c r="F75" s="21">
        <v>8177.6</v>
      </c>
      <c r="G75" s="65"/>
    </row>
    <row r="76" spans="1:7" s="1" customFormat="1" ht="27" customHeight="1">
      <c r="A76" s="4" t="s">
        <v>316</v>
      </c>
      <c r="B76" s="6" t="s">
        <v>317</v>
      </c>
      <c r="C76" s="3">
        <v>0</v>
      </c>
      <c r="D76" s="3"/>
      <c r="E76" s="3"/>
      <c r="F76" s="21">
        <v>15144.2</v>
      </c>
      <c r="G76" s="65"/>
    </row>
    <row r="77" spans="1:7" s="1" customFormat="1" ht="39" customHeight="1">
      <c r="A77" s="4" t="s">
        <v>61</v>
      </c>
      <c r="B77" s="37" t="s">
        <v>151</v>
      </c>
      <c r="C77" s="3">
        <f>C78+C83</f>
        <v>12000</v>
      </c>
      <c r="D77" s="3">
        <f>D78+D83</f>
        <v>0</v>
      </c>
      <c r="E77" s="3">
        <f>E78+E83</f>
        <v>0</v>
      </c>
      <c r="F77" s="3">
        <f>F78+F81+F83</f>
        <v>7691.099999999999</v>
      </c>
      <c r="G77" s="65">
        <f t="shared" si="0"/>
        <v>64.0925</v>
      </c>
    </row>
    <row r="78" spans="1:7" s="1" customFormat="1" ht="26.25" customHeight="1">
      <c r="A78" s="4" t="s">
        <v>72</v>
      </c>
      <c r="B78" s="37" t="s">
        <v>73</v>
      </c>
      <c r="C78" s="3">
        <f aca="true" t="shared" si="1" ref="C78:F79">C79</f>
        <v>7000</v>
      </c>
      <c r="D78" s="3">
        <f t="shared" si="1"/>
        <v>0</v>
      </c>
      <c r="E78" s="3">
        <f t="shared" si="1"/>
        <v>0</v>
      </c>
      <c r="F78" s="3">
        <f t="shared" si="1"/>
        <v>4148.7</v>
      </c>
      <c r="G78" s="65">
        <f t="shared" si="0"/>
        <v>59.26714285714285</v>
      </c>
    </row>
    <row r="79" spans="1:7" s="1" customFormat="1" ht="26.25" customHeight="1">
      <c r="A79" s="4" t="s">
        <v>74</v>
      </c>
      <c r="B79" s="37" t="s">
        <v>75</v>
      </c>
      <c r="C79" s="3">
        <f t="shared" si="1"/>
        <v>7000</v>
      </c>
      <c r="D79" s="3">
        <f t="shared" si="1"/>
        <v>0</v>
      </c>
      <c r="E79" s="3">
        <f t="shared" si="1"/>
        <v>0</v>
      </c>
      <c r="F79" s="3">
        <f t="shared" si="1"/>
        <v>4148.7</v>
      </c>
      <c r="G79" s="65">
        <f t="shared" si="0"/>
        <v>59.26714285714285</v>
      </c>
    </row>
    <row r="80" spans="1:7" s="1" customFormat="1" ht="36" customHeight="1">
      <c r="A80" s="4" t="s">
        <v>108</v>
      </c>
      <c r="B80" s="47" t="s">
        <v>109</v>
      </c>
      <c r="C80" s="3">
        <v>7000</v>
      </c>
      <c r="D80" s="3">
        <v>0</v>
      </c>
      <c r="E80" s="3">
        <f>0</f>
        <v>0</v>
      </c>
      <c r="F80" s="21">
        <v>4148.7</v>
      </c>
      <c r="G80" s="65">
        <f t="shared" si="0"/>
        <v>59.26714285714285</v>
      </c>
    </row>
    <row r="81" spans="1:7" s="1" customFormat="1" ht="39.75" customHeight="1">
      <c r="A81" s="4" t="s">
        <v>318</v>
      </c>
      <c r="B81" s="8" t="s">
        <v>319</v>
      </c>
      <c r="C81" s="3">
        <f>C82</f>
        <v>0</v>
      </c>
      <c r="D81" s="3">
        <f>D82</f>
        <v>327</v>
      </c>
      <c r="E81" s="3">
        <f>E82</f>
        <v>330</v>
      </c>
      <c r="F81" s="3">
        <f>F82</f>
        <v>112.4</v>
      </c>
      <c r="G81" s="21"/>
    </row>
    <row r="82" spans="1:7" s="1" customFormat="1" ht="39.75" customHeight="1">
      <c r="A82" s="4" t="s">
        <v>320</v>
      </c>
      <c r="B82" s="8" t="s">
        <v>321</v>
      </c>
      <c r="C82" s="3">
        <v>0</v>
      </c>
      <c r="D82" s="3">
        <v>327</v>
      </c>
      <c r="E82" s="3">
        <v>330</v>
      </c>
      <c r="F82" s="21">
        <v>112.4</v>
      </c>
      <c r="G82" s="21"/>
    </row>
    <row r="83" spans="1:7" s="1" customFormat="1" ht="29.25" customHeight="1">
      <c r="A83" s="12" t="s">
        <v>67</v>
      </c>
      <c r="B83" s="49" t="s">
        <v>66</v>
      </c>
      <c r="C83" s="3">
        <f>C84</f>
        <v>5000</v>
      </c>
      <c r="D83" s="3">
        <f>D84</f>
        <v>0</v>
      </c>
      <c r="E83" s="3">
        <f>E84</f>
        <v>0</v>
      </c>
      <c r="F83" s="3">
        <f>F84</f>
        <v>3430</v>
      </c>
      <c r="G83" s="65">
        <f t="shared" si="0"/>
        <v>68.60000000000001</v>
      </c>
    </row>
    <row r="84" spans="1:7" s="1" customFormat="1" ht="29.25" customHeight="1">
      <c r="A84" s="12" t="s">
        <v>110</v>
      </c>
      <c r="B84" s="49" t="s">
        <v>111</v>
      </c>
      <c r="C84" s="3">
        <v>5000</v>
      </c>
      <c r="D84" s="3">
        <v>0</v>
      </c>
      <c r="E84" s="3">
        <f>0</f>
        <v>0</v>
      </c>
      <c r="F84" s="21">
        <v>3430</v>
      </c>
      <c r="G84" s="65">
        <f t="shared" si="0"/>
        <v>68.60000000000001</v>
      </c>
    </row>
    <row r="85" spans="1:7" s="1" customFormat="1" ht="42" customHeight="1">
      <c r="A85" s="4" t="s">
        <v>49</v>
      </c>
      <c r="B85" s="42" t="s">
        <v>12</v>
      </c>
      <c r="C85" s="3">
        <f>C87+C91+C94</f>
        <v>44748</v>
      </c>
      <c r="D85" s="3">
        <f>D87+D91+D94</f>
        <v>26668</v>
      </c>
      <c r="E85" s="3">
        <f>E87+E91+E94</f>
        <v>24099</v>
      </c>
      <c r="F85" s="3">
        <f>F87+F90+F91+F94</f>
        <v>25772.699999999997</v>
      </c>
      <c r="G85" s="65">
        <f t="shared" si="0"/>
        <v>57.59519978546527</v>
      </c>
    </row>
    <row r="86" spans="1:7" s="1" customFormat="1" ht="69.75" customHeight="1">
      <c r="A86" s="26" t="s">
        <v>220</v>
      </c>
      <c r="B86" s="43" t="s">
        <v>77</v>
      </c>
      <c r="C86" s="3">
        <f>C87</f>
        <v>808</v>
      </c>
      <c r="D86" s="3">
        <f>D87</f>
        <v>744</v>
      </c>
      <c r="E86" s="3">
        <f>E87</f>
        <v>744</v>
      </c>
      <c r="F86" s="3">
        <f>F87+F90</f>
        <v>1767.4</v>
      </c>
      <c r="G86" s="65">
        <f t="shared" si="0"/>
        <v>218.73762376237624</v>
      </c>
    </row>
    <row r="87" spans="1:7" s="1" customFormat="1" ht="92.25" customHeight="1">
      <c r="A87" s="4" t="s">
        <v>76</v>
      </c>
      <c r="B87" s="42" t="s">
        <v>265</v>
      </c>
      <c r="C87" s="3">
        <f aca="true" t="shared" si="2" ref="C87:F88">C88</f>
        <v>808</v>
      </c>
      <c r="D87" s="3">
        <f t="shared" si="2"/>
        <v>744</v>
      </c>
      <c r="E87" s="3">
        <f t="shared" si="2"/>
        <v>744</v>
      </c>
      <c r="F87" s="3">
        <f t="shared" si="2"/>
        <v>1070.4</v>
      </c>
      <c r="G87" s="65">
        <f t="shared" si="0"/>
        <v>132.4752475247525</v>
      </c>
    </row>
    <row r="88" spans="1:7" s="1" customFormat="1" ht="84" customHeight="1">
      <c r="A88" s="4" t="s">
        <v>112</v>
      </c>
      <c r="B88" s="42" t="s">
        <v>147</v>
      </c>
      <c r="C88" s="3">
        <f t="shared" si="2"/>
        <v>808</v>
      </c>
      <c r="D88" s="3">
        <f t="shared" si="2"/>
        <v>744</v>
      </c>
      <c r="E88" s="3">
        <f t="shared" si="2"/>
        <v>744</v>
      </c>
      <c r="F88" s="3">
        <f t="shared" si="2"/>
        <v>1070.4</v>
      </c>
      <c r="G88" s="65">
        <f t="shared" si="0"/>
        <v>132.4752475247525</v>
      </c>
    </row>
    <row r="89" spans="1:7" s="1" customFormat="1" ht="84" customHeight="1">
      <c r="A89" s="4" t="s">
        <v>113</v>
      </c>
      <c r="B89" s="50" t="s">
        <v>148</v>
      </c>
      <c r="C89" s="3">
        <v>808</v>
      </c>
      <c r="D89" s="3">
        <v>744</v>
      </c>
      <c r="E89" s="3">
        <v>744</v>
      </c>
      <c r="F89" s="21">
        <v>1070.4</v>
      </c>
      <c r="G89" s="65">
        <f t="shared" si="0"/>
        <v>132.4752475247525</v>
      </c>
    </row>
    <row r="90" spans="1:7" s="1" customFormat="1" ht="93" customHeight="1">
      <c r="A90" s="4" t="s">
        <v>322</v>
      </c>
      <c r="B90" s="82" t="s">
        <v>323</v>
      </c>
      <c r="C90" s="3">
        <v>0</v>
      </c>
      <c r="D90" s="3">
        <v>719</v>
      </c>
      <c r="E90" s="3">
        <v>691</v>
      </c>
      <c r="F90" s="21">
        <v>697</v>
      </c>
      <c r="G90" s="65"/>
    </row>
    <row r="91" spans="1:7" s="1" customFormat="1" ht="39.75" customHeight="1">
      <c r="A91" s="4" t="s">
        <v>50</v>
      </c>
      <c r="B91" s="51" t="s">
        <v>59</v>
      </c>
      <c r="C91" s="3">
        <f aca="true" t="shared" si="3" ref="C91:F92">C92</f>
        <v>21839</v>
      </c>
      <c r="D91" s="3">
        <f t="shared" si="3"/>
        <v>14395</v>
      </c>
      <c r="E91" s="3">
        <f t="shared" si="3"/>
        <v>10673</v>
      </c>
      <c r="F91" s="3">
        <f t="shared" si="3"/>
        <v>8300.5</v>
      </c>
      <c r="G91" s="65">
        <f t="shared" si="0"/>
        <v>38.00769265992033</v>
      </c>
    </row>
    <row r="92" spans="1:7" s="1" customFormat="1" ht="39.75" customHeight="1">
      <c r="A92" s="4" t="s">
        <v>51</v>
      </c>
      <c r="B92" s="38" t="s">
        <v>27</v>
      </c>
      <c r="C92" s="3">
        <f t="shared" si="3"/>
        <v>21839</v>
      </c>
      <c r="D92" s="3">
        <f t="shared" si="3"/>
        <v>14395</v>
      </c>
      <c r="E92" s="3">
        <f t="shared" si="3"/>
        <v>10673</v>
      </c>
      <c r="F92" s="3">
        <f t="shared" si="3"/>
        <v>8300.5</v>
      </c>
      <c r="G92" s="65">
        <f t="shared" si="0"/>
        <v>38.00769265992033</v>
      </c>
    </row>
    <row r="93" spans="1:7" s="1" customFormat="1" ht="51" customHeight="1">
      <c r="A93" s="4" t="s">
        <v>114</v>
      </c>
      <c r="B93" s="47" t="s">
        <v>115</v>
      </c>
      <c r="C93" s="3">
        <v>21839</v>
      </c>
      <c r="D93" s="3">
        <v>14395</v>
      </c>
      <c r="E93" s="3">
        <v>10673</v>
      </c>
      <c r="F93" s="21">
        <v>8300.5</v>
      </c>
      <c r="G93" s="65">
        <f t="shared" si="0"/>
        <v>38.00769265992033</v>
      </c>
    </row>
    <row r="94" spans="1:7" s="1" customFormat="1" ht="72" customHeight="1">
      <c r="A94" s="4" t="s">
        <v>198</v>
      </c>
      <c r="B94" s="48" t="s">
        <v>221</v>
      </c>
      <c r="C94" s="3">
        <f>10481+11620</f>
        <v>22101</v>
      </c>
      <c r="D94" s="3">
        <v>11529</v>
      </c>
      <c r="E94" s="3">
        <v>12682</v>
      </c>
      <c r="F94" s="21">
        <f>SUM(F95)</f>
        <v>15704.8</v>
      </c>
      <c r="G94" s="65">
        <f t="shared" si="0"/>
        <v>71.05922808922674</v>
      </c>
    </row>
    <row r="95" spans="1:7" s="1" customFormat="1" ht="69.75" customHeight="1">
      <c r="A95" s="4" t="s">
        <v>199</v>
      </c>
      <c r="B95" s="48" t="s">
        <v>222</v>
      </c>
      <c r="C95" s="3">
        <f>10481+11620</f>
        <v>22101</v>
      </c>
      <c r="D95" s="3">
        <v>11529</v>
      </c>
      <c r="E95" s="3">
        <v>12682</v>
      </c>
      <c r="F95" s="21">
        <v>15704.8</v>
      </c>
      <c r="G95" s="65">
        <f aca="true" t="shared" si="4" ref="G95:G174">SUM(F95/C95*100)</f>
        <v>71.05922808922674</v>
      </c>
    </row>
    <row r="96" spans="1:7" s="1" customFormat="1" ht="31.5" customHeight="1">
      <c r="A96" s="4" t="s">
        <v>168</v>
      </c>
      <c r="B96" s="49" t="s">
        <v>169</v>
      </c>
      <c r="C96" s="3">
        <f>C108+C111</f>
        <v>3809</v>
      </c>
      <c r="D96" s="3">
        <f>D108+D111</f>
        <v>1509</v>
      </c>
      <c r="E96" s="3">
        <f>E108+E111</f>
        <v>1508</v>
      </c>
      <c r="F96" s="3">
        <f>F97+F108+F111+F117</f>
        <v>5988.099999999999</v>
      </c>
      <c r="G96" s="65">
        <f t="shared" si="4"/>
        <v>157.2092412706747</v>
      </c>
    </row>
    <row r="97" spans="1:7" s="1" customFormat="1" ht="43.5" customHeight="1">
      <c r="A97" s="4" t="s">
        <v>324</v>
      </c>
      <c r="B97" s="83" t="s">
        <v>325</v>
      </c>
      <c r="C97" s="3">
        <v>0</v>
      </c>
      <c r="D97" s="3">
        <f>D111+D125</f>
        <v>688</v>
      </c>
      <c r="E97" s="3">
        <f>E111+E125</f>
        <v>876</v>
      </c>
      <c r="F97" s="3">
        <f>F98+F99+F100+F101+F102+F103+F104+F105+F106+F107</f>
        <v>2155.7000000000003</v>
      </c>
      <c r="G97" s="21"/>
    </row>
    <row r="98" spans="1:7" s="1" customFormat="1" ht="59.25" customHeight="1">
      <c r="A98" s="4" t="s">
        <v>326</v>
      </c>
      <c r="B98" s="83" t="s">
        <v>327</v>
      </c>
      <c r="C98" s="3">
        <v>0</v>
      </c>
      <c r="D98" s="3"/>
      <c r="E98" s="3"/>
      <c r="F98" s="84">
        <v>28</v>
      </c>
      <c r="G98" s="65"/>
    </row>
    <row r="99" spans="1:7" s="1" customFormat="1" ht="78" customHeight="1">
      <c r="A99" s="4" t="s">
        <v>328</v>
      </c>
      <c r="B99" s="83" t="s">
        <v>329</v>
      </c>
      <c r="C99" s="3">
        <v>0</v>
      </c>
      <c r="D99" s="3"/>
      <c r="E99" s="3"/>
      <c r="F99" s="3">
        <v>48</v>
      </c>
      <c r="G99" s="65"/>
    </row>
    <row r="100" spans="1:7" s="1" customFormat="1" ht="63" customHeight="1">
      <c r="A100" s="4" t="s">
        <v>330</v>
      </c>
      <c r="B100" s="83" t="s">
        <v>331</v>
      </c>
      <c r="C100" s="3">
        <v>0</v>
      </c>
      <c r="D100" s="3"/>
      <c r="E100" s="3"/>
      <c r="F100" s="3">
        <v>233.6</v>
      </c>
      <c r="G100" s="65"/>
    </row>
    <row r="101" spans="1:7" s="1" customFormat="1" ht="69" customHeight="1">
      <c r="A101" s="4" t="s">
        <v>332</v>
      </c>
      <c r="B101" s="83" t="s">
        <v>333</v>
      </c>
      <c r="C101" s="3">
        <v>0</v>
      </c>
      <c r="D101" s="3"/>
      <c r="E101" s="3"/>
      <c r="F101" s="3">
        <v>20</v>
      </c>
      <c r="G101" s="65"/>
    </row>
    <row r="102" spans="1:7" s="1" customFormat="1" ht="61.5" customHeight="1">
      <c r="A102" s="4" t="s">
        <v>334</v>
      </c>
      <c r="B102" s="83" t="s">
        <v>335</v>
      </c>
      <c r="C102" s="3">
        <v>0</v>
      </c>
      <c r="D102" s="3"/>
      <c r="E102" s="3"/>
      <c r="F102" s="3">
        <v>17.5</v>
      </c>
      <c r="G102" s="65"/>
    </row>
    <row r="103" spans="1:7" s="1" customFormat="1" ht="82.5" customHeight="1">
      <c r="A103" s="4" t="s">
        <v>336</v>
      </c>
      <c r="B103" s="83" t="s">
        <v>337</v>
      </c>
      <c r="C103" s="3">
        <v>0</v>
      </c>
      <c r="D103" s="3"/>
      <c r="E103" s="3"/>
      <c r="F103" s="3">
        <v>252.9</v>
      </c>
      <c r="G103" s="65"/>
    </row>
    <row r="104" spans="1:7" s="1" customFormat="1" ht="72" customHeight="1">
      <c r="A104" s="4" t="s">
        <v>338</v>
      </c>
      <c r="B104" s="83" t="s">
        <v>339</v>
      </c>
      <c r="C104" s="3">
        <v>0</v>
      </c>
      <c r="D104" s="3"/>
      <c r="E104" s="3"/>
      <c r="F104" s="3">
        <v>100.6</v>
      </c>
      <c r="G104" s="65"/>
    </row>
    <row r="105" spans="1:7" s="1" customFormat="1" ht="68.25" customHeight="1">
      <c r="A105" s="4" t="s">
        <v>340</v>
      </c>
      <c r="B105" s="83" t="s">
        <v>341</v>
      </c>
      <c r="C105" s="3">
        <v>0</v>
      </c>
      <c r="D105" s="3"/>
      <c r="E105" s="3"/>
      <c r="F105" s="3">
        <v>4.7</v>
      </c>
      <c r="G105" s="65"/>
    </row>
    <row r="106" spans="1:7" s="1" customFormat="1" ht="57.75" customHeight="1">
      <c r="A106" s="4" t="s">
        <v>342</v>
      </c>
      <c r="B106" s="83" t="s">
        <v>343</v>
      </c>
      <c r="C106" s="3">
        <v>0</v>
      </c>
      <c r="D106" s="3"/>
      <c r="E106" s="3"/>
      <c r="F106" s="3">
        <v>425</v>
      </c>
      <c r="G106" s="65"/>
    </row>
    <row r="107" spans="1:7" s="1" customFormat="1" ht="72" customHeight="1">
      <c r="A107" s="4" t="s">
        <v>344</v>
      </c>
      <c r="B107" s="83" t="s">
        <v>345</v>
      </c>
      <c r="C107" s="3">
        <v>0</v>
      </c>
      <c r="D107" s="3"/>
      <c r="E107" s="3"/>
      <c r="F107" s="3">
        <v>1025.4</v>
      </c>
      <c r="G107" s="65"/>
    </row>
    <row r="108" spans="1:7" s="1" customFormat="1" ht="105.75" customHeight="1">
      <c r="A108" s="26" t="s">
        <v>223</v>
      </c>
      <c r="B108" s="52" t="s">
        <v>203</v>
      </c>
      <c r="C108" s="29">
        <f aca="true" t="shared" si="5" ref="C108:F109">C109</f>
        <v>3300</v>
      </c>
      <c r="D108" s="29">
        <f t="shared" si="5"/>
        <v>1300</v>
      </c>
      <c r="E108" s="29">
        <f t="shared" si="5"/>
        <v>1300</v>
      </c>
      <c r="F108" s="29">
        <f t="shared" si="5"/>
        <v>1843.8</v>
      </c>
      <c r="G108" s="65">
        <f t="shared" si="4"/>
        <v>55.872727272727275</v>
      </c>
    </row>
    <row r="109" spans="1:7" s="1" customFormat="1" ht="57" customHeight="1">
      <c r="A109" s="4" t="s">
        <v>201</v>
      </c>
      <c r="B109" s="52" t="s">
        <v>204</v>
      </c>
      <c r="C109" s="29">
        <f t="shared" si="5"/>
        <v>3300</v>
      </c>
      <c r="D109" s="29">
        <f t="shared" si="5"/>
        <v>1300</v>
      </c>
      <c r="E109" s="29">
        <f t="shared" si="5"/>
        <v>1300</v>
      </c>
      <c r="F109" s="29">
        <f t="shared" si="5"/>
        <v>1843.8</v>
      </c>
      <c r="G109" s="65">
        <f t="shared" si="4"/>
        <v>55.872727272727275</v>
      </c>
    </row>
    <row r="110" spans="1:7" s="1" customFormat="1" ht="68.25" customHeight="1">
      <c r="A110" s="4" t="s">
        <v>202</v>
      </c>
      <c r="B110" s="52" t="s">
        <v>205</v>
      </c>
      <c r="C110" s="29">
        <f>1300+2000</f>
        <v>3300</v>
      </c>
      <c r="D110" s="3">
        <v>1300</v>
      </c>
      <c r="E110" s="3">
        <v>1300</v>
      </c>
      <c r="F110" s="21">
        <v>1843.8</v>
      </c>
      <c r="G110" s="65">
        <f t="shared" si="4"/>
        <v>55.872727272727275</v>
      </c>
    </row>
    <row r="111" spans="1:7" s="1" customFormat="1" ht="26.25" customHeight="1">
      <c r="A111" s="4" t="s">
        <v>209</v>
      </c>
      <c r="B111" s="52" t="s">
        <v>206</v>
      </c>
      <c r="C111" s="29">
        <f aca="true" t="shared" si="6" ref="C111:F112">C112</f>
        <v>509</v>
      </c>
      <c r="D111" s="29">
        <f t="shared" si="6"/>
        <v>209</v>
      </c>
      <c r="E111" s="29">
        <f t="shared" si="6"/>
        <v>208</v>
      </c>
      <c r="F111" s="29">
        <f>F112+F114+F115+F116</f>
        <v>1711.2</v>
      </c>
      <c r="G111" s="65">
        <f t="shared" si="4"/>
        <v>336.188605108055</v>
      </c>
    </row>
    <row r="112" spans="1:7" s="1" customFormat="1" ht="89.25" customHeight="1">
      <c r="A112" s="4" t="s">
        <v>210</v>
      </c>
      <c r="B112" s="52" t="s">
        <v>207</v>
      </c>
      <c r="C112" s="29">
        <f t="shared" si="6"/>
        <v>509</v>
      </c>
      <c r="D112" s="29">
        <f t="shared" si="6"/>
        <v>209</v>
      </c>
      <c r="E112" s="29">
        <f t="shared" si="6"/>
        <v>208</v>
      </c>
      <c r="F112" s="29">
        <f t="shared" si="6"/>
        <v>17.7</v>
      </c>
      <c r="G112" s="65">
        <f t="shared" si="4"/>
        <v>3.477406679764244</v>
      </c>
    </row>
    <row r="113" spans="1:7" s="1" customFormat="1" ht="54" customHeight="1">
      <c r="A113" s="4" t="s">
        <v>211</v>
      </c>
      <c r="B113" s="52" t="s">
        <v>208</v>
      </c>
      <c r="C113" s="29">
        <f>209+300</f>
        <v>509</v>
      </c>
      <c r="D113" s="3">
        <v>209</v>
      </c>
      <c r="E113" s="3">
        <v>208</v>
      </c>
      <c r="F113" s="21">
        <v>17.7</v>
      </c>
      <c r="G113" s="65">
        <f t="shared" si="4"/>
        <v>3.477406679764244</v>
      </c>
    </row>
    <row r="114" spans="1:7" s="1" customFormat="1" ht="47.25" customHeight="1">
      <c r="A114" s="4" t="s">
        <v>346</v>
      </c>
      <c r="B114" s="85" t="s">
        <v>347</v>
      </c>
      <c r="C114" s="29">
        <v>0</v>
      </c>
      <c r="D114" s="3"/>
      <c r="E114" s="3"/>
      <c r="F114" s="21">
        <v>18.2</v>
      </c>
      <c r="G114" s="65"/>
    </row>
    <row r="115" spans="1:7" s="1" customFormat="1" ht="54.75" customHeight="1">
      <c r="A115" s="4" t="s">
        <v>348</v>
      </c>
      <c r="B115" s="85" t="s">
        <v>349</v>
      </c>
      <c r="C115" s="29">
        <v>0</v>
      </c>
      <c r="D115" s="3"/>
      <c r="E115" s="3"/>
      <c r="F115" s="21">
        <v>932.1</v>
      </c>
      <c r="G115" s="65"/>
    </row>
    <row r="116" spans="1:7" s="1" customFormat="1" ht="68.25" customHeight="1">
      <c r="A116" s="4" t="s">
        <v>350</v>
      </c>
      <c r="B116" s="85" t="s">
        <v>351</v>
      </c>
      <c r="C116" s="29">
        <v>0</v>
      </c>
      <c r="D116" s="3"/>
      <c r="E116" s="3"/>
      <c r="F116" s="21">
        <v>743.2</v>
      </c>
      <c r="G116" s="65"/>
    </row>
    <row r="117" spans="1:7" s="1" customFormat="1" ht="38.25" customHeight="1">
      <c r="A117" s="4" t="s">
        <v>352</v>
      </c>
      <c r="B117" s="85" t="s">
        <v>353</v>
      </c>
      <c r="C117" s="29">
        <v>0</v>
      </c>
      <c r="D117" s="3"/>
      <c r="E117" s="3"/>
      <c r="F117" s="21">
        <f>SUM(F118)</f>
        <v>277.4</v>
      </c>
      <c r="G117" s="65"/>
    </row>
    <row r="118" spans="1:7" s="1" customFormat="1" ht="96.75" customHeight="1">
      <c r="A118" s="4" t="s">
        <v>354</v>
      </c>
      <c r="B118" s="83" t="s">
        <v>355</v>
      </c>
      <c r="C118" s="3">
        <v>0</v>
      </c>
      <c r="D118" s="3"/>
      <c r="E118" s="3"/>
      <c r="F118" s="21">
        <v>277.4</v>
      </c>
      <c r="G118" s="65"/>
    </row>
    <row r="119" spans="1:7" s="1" customFormat="1" ht="27.75" customHeight="1">
      <c r="A119" s="4" t="s">
        <v>117</v>
      </c>
      <c r="B119" s="68" t="s">
        <v>116</v>
      </c>
      <c r="C119" s="3">
        <f aca="true" t="shared" si="7" ref="C119:F120">C120</f>
        <v>31080</v>
      </c>
      <c r="D119" s="3">
        <f t="shared" si="7"/>
        <v>25000</v>
      </c>
      <c r="E119" s="3">
        <f t="shared" si="7"/>
        <v>0</v>
      </c>
      <c r="F119" s="3">
        <f t="shared" si="7"/>
        <v>7727.2</v>
      </c>
      <c r="G119" s="65">
        <f t="shared" si="4"/>
        <v>24.862290862290862</v>
      </c>
    </row>
    <row r="120" spans="1:7" s="1" customFormat="1" ht="27.75" customHeight="1">
      <c r="A120" s="4" t="s">
        <v>118</v>
      </c>
      <c r="B120" s="48" t="s">
        <v>119</v>
      </c>
      <c r="C120" s="3">
        <f t="shared" si="7"/>
        <v>31080</v>
      </c>
      <c r="D120" s="3">
        <f t="shared" si="7"/>
        <v>25000</v>
      </c>
      <c r="E120" s="3">
        <f t="shared" si="7"/>
        <v>0</v>
      </c>
      <c r="F120" s="3">
        <f t="shared" si="7"/>
        <v>7727.2</v>
      </c>
      <c r="G120" s="65">
        <f t="shared" si="4"/>
        <v>24.862290862290862</v>
      </c>
    </row>
    <row r="121" spans="1:7" s="1" customFormat="1" ht="27.75" customHeight="1">
      <c r="A121" s="4" t="s">
        <v>120</v>
      </c>
      <c r="B121" s="48" t="s">
        <v>121</v>
      </c>
      <c r="C121" s="3">
        <v>31080</v>
      </c>
      <c r="D121" s="3">
        <v>25000</v>
      </c>
      <c r="E121" s="3">
        <v>0</v>
      </c>
      <c r="F121" s="21">
        <v>7727.2</v>
      </c>
      <c r="G121" s="65">
        <f t="shared" si="4"/>
        <v>24.862290862290862</v>
      </c>
    </row>
    <row r="122" spans="1:7" s="1" customFormat="1" ht="24.75" customHeight="1">
      <c r="A122" s="4" t="s">
        <v>52</v>
      </c>
      <c r="B122" s="43" t="s">
        <v>14</v>
      </c>
      <c r="C122" s="30">
        <f>C124+C126+C190+C214</f>
        <v>3054339.8416500003</v>
      </c>
      <c r="D122" s="30">
        <f>D124+D126+D190+D214</f>
        <v>2794600.86</v>
      </c>
      <c r="E122" s="30">
        <f>E124+E126+E190+E214</f>
        <v>3038268.46025</v>
      </c>
      <c r="F122" s="30">
        <f>F124+F126+F190+F214+F219+F222</f>
        <v>1854917.7</v>
      </c>
      <c r="G122" s="65">
        <f t="shared" si="4"/>
        <v>60.73056032291239</v>
      </c>
    </row>
    <row r="123" spans="1:7" s="1" customFormat="1" ht="36.75" customHeight="1">
      <c r="A123" s="4" t="s">
        <v>53</v>
      </c>
      <c r="B123" s="43" t="s">
        <v>5</v>
      </c>
      <c r="C123" s="30">
        <f>C124+C126+C190+C214</f>
        <v>3054339.8416500003</v>
      </c>
      <c r="D123" s="30">
        <f>D124+D126+D190+D214</f>
        <v>2794600.86</v>
      </c>
      <c r="E123" s="30">
        <f>E124+E126+E190+E214</f>
        <v>3038268.46025</v>
      </c>
      <c r="F123" s="30">
        <f>F124+F126+F190+F214</f>
        <v>1862917</v>
      </c>
      <c r="G123" s="65">
        <f t="shared" si="4"/>
        <v>60.99245979758508</v>
      </c>
    </row>
    <row r="124" spans="1:7" s="1" customFormat="1" ht="30" customHeight="1">
      <c r="A124" s="5" t="s">
        <v>79</v>
      </c>
      <c r="B124" s="53" t="s">
        <v>62</v>
      </c>
      <c r="C124" s="69">
        <f>C125</f>
        <v>2791</v>
      </c>
      <c r="D124" s="69">
        <f>D125</f>
        <v>479</v>
      </c>
      <c r="E124" s="69">
        <f>E125</f>
        <v>668</v>
      </c>
      <c r="F124" s="69">
        <f>F125</f>
        <v>2093.2</v>
      </c>
      <c r="G124" s="65">
        <f t="shared" si="4"/>
        <v>74.99820852740953</v>
      </c>
    </row>
    <row r="125" spans="1:7" s="1" customFormat="1" ht="39" customHeight="1">
      <c r="A125" s="5" t="s">
        <v>123</v>
      </c>
      <c r="B125" s="53" t="s">
        <v>144</v>
      </c>
      <c r="C125" s="3">
        <v>2791</v>
      </c>
      <c r="D125" s="3">
        <v>479</v>
      </c>
      <c r="E125" s="3">
        <v>668</v>
      </c>
      <c r="F125" s="21">
        <v>2093.2</v>
      </c>
      <c r="G125" s="65">
        <f t="shared" si="4"/>
        <v>74.99820852740953</v>
      </c>
    </row>
    <row r="126" spans="1:7" s="1" customFormat="1" ht="41.25" customHeight="1">
      <c r="A126" s="5" t="s">
        <v>80</v>
      </c>
      <c r="B126" s="53" t="s">
        <v>55</v>
      </c>
      <c r="C126" s="30">
        <f>C138+C127+C129+C130+C137+C128+C135+C134+C136+C131+C132</f>
        <v>839988.8416500002</v>
      </c>
      <c r="D126" s="30">
        <f>D138+D127+D129+D130+D137+D128+D135+D134+D136+D131+D132</f>
        <v>643802.86</v>
      </c>
      <c r="E126" s="30">
        <f>E138+E127+E129+E130+E137+E128+E135+E134+E136+E131+E132</f>
        <v>886027.46025</v>
      </c>
      <c r="F126" s="30">
        <f>F138+F127+F129+F130+F137+F128+F135+F134+F136+F131+F132</f>
        <v>220277.40000000002</v>
      </c>
      <c r="G126" s="65">
        <f t="shared" si="4"/>
        <v>26.223848351045532</v>
      </c>
    </row>
    <row r="127" spans="1:7" s="1" customFormat="1" ht="87" customHeight="1">
      <c r="A127" s="12" t="s">
        <v>135</v>
      </c>
      <c r="B127" s="49" t="s">
        <v>134</v>
      </c>
      <c r="C127" s="30">
        <f>78114+119306</f>
        <v>197420</v>
      </c>
      <c r="D127" s="30">
        <v>87638</v>
      </c>
      <c r="E127" s="30">
        <v>91201</v>
      </c>
      <c r="F127" s="21">
        <v>2822.1</v>
      </c>
      <c r="G127" s="65">
        <f t="shared" si="4"/>
        <v>1.4294904265018742</v>
      </c>
    </row>
    <row r="128" spans="1:7" s="1" customFormat="1" ht="84" customHeight="1">
      <c r="A128" s="19" t="s">
        <v>154</v>
      </c>
      <c r="B128" s="54" t="s">
        <v>153</v>
      </c>
      <c r="C128" s="33">
        <f>27247.8-0.08268+1673.5946+1559.8772-1652.50747</f>
        <v>28828.68165</v>
      </c>
      <c r="D128" s="30">
        <v>0</v>
      </c>
      <c r="E128" s="32">
        <f>2353.3972-1223.48695</f>
        <v>1129.91025</v>
      </c>
      <c r="F128" s="21">
        <v>2938.3</v>
      </c>
      <c r="G128" s="65">
        <f t="shared" si="4"/>
        <v>10.192280159297539</v>
      </c>
    </row>
    <row r="129" spans="1:7" s="1" customFormat="1" ht="39.75" customHeight="1" hidden="1">
      <c r="A129" s="12" t="s">
        <v>136</v>
      </c>
      <c r="B129" s="55" t="s">
        <v>141</v>
      </c>
      <c r="C129" s="30">
        <v>0</v>
      </c>
      <c r="D129" s="30">
        <v>2498.5</v>
      </c>
      <c r="E129" s="30">
        <f>607.5+2775.9</f>
        <v>3383.4</v>
      </c>
      <c r="F129" s="21">
        <v>0</v>
      </c>
      <c r="G129" s="65"/>
    </row>
    <row r="130" spans="1:7" s="1" customFormat="1" ht="4.5" customHeight="1" hidden="1">
      <c r="A130" s="12" t="s">
        <v>140</v>
      </c>
      <c r="B130" s="56" t="s">
        <v>155</v>
      </c>
      <c r="C130" s="30"/>
      <c r="D130" s="30"/>
      <c r="E130" s="30"/>
      <c r="F130" s="21"/>
      <c r="G130" s="65" t="e">
        <f t="shared" si="4"/>
        <v>#DIV/0!</v>
      </c>
    </row>
    <row r="131" spans="1:7" s="1" customFormat="1" ht="75" customHeight="1">
      <c r="A131" s="12" t="s">
        <v>267</v>
      </c>
      <c r="B131" s="91" t="s">
        <v>270</v>
      </c>
      <c r="C131" s="30">
        <v>3138</v>
      </c>
      <c r="D131" s="30">
        <v>4707</v>
      </c>
      <c r="E131" s="30">
        <v>4706</v>
      </c>
      <c r="F131" s="21">
        <v>2987.4</v>
      </c>
      <c r="G131" s="65">
        <f t="shared" si="4"/>
        <v>95.20076481835564</v>
      </c>
    </row>
    <row r="132" spans="1:7" s="1" customFormat="1" ht="84.75" customHeight="1">
      <c r="A132" s="35" t="s">
        <v>268</v>
      </c>
      <c r="B132" s="49" t="s">
        <v>269</v>
      </c>
      <c r="C132" s="33">
        <f>32863.05-1658.03</f>
        <v>31205.020000000004</v>
      </c>
      <c r="D132" s="32">
        <f>12045.23+205.0875+68.3625</f>
        <v>12318.679999999998</v>
      </c>
      <c r="E132" s="32">
        <v>0</v>
      </c>
      <c r="F132" s="21">
        <v>3657.4</v>
      </c>
      <c r="G132" s="65">
        <f t="shared" si="4"/>
        <v>11.72055009097895</v>
      </c>
    </row>
    <row r="133" spans="1:7" s="1" customFormat="1" ht="39.75" customHeight="1" hidden="1">
      <c r="A133" s="12" t="s">
        <v>277</v>
      </c>
      <c r="B133" s="49" t="s">
        <v>278</v>
      </c>
      <c r="C133" s="33">
        <v>0</v>
      </c>
      <c r="D133" s="30">
        <v>67838</v>
      </c>
      <c r="E133" s="30">
        <v>51246.1</v>
      </c>
      <c r="F133" s="21">
        <v>0</v>
      </c>
      <c r="G133" s="65"/>
    </row>
    <row r="134" spans="1:7" s="1" customFormat="1" ht="54.75" customHeight="1">
      <c r="A134" s="18" t="s">
        <v>172</v>
      </c>
      <c r="B134" s="57" t="s">
        <v>173</v>
      </c>
      <c r="C134" s="31">
        <f>75568-0.01251-6518.50401+787.8513+598.573+0+0.56+0.0157+0.01652</f>
        <v>70436.5</v>
      </c>
      <c r="D134" s="30">
        <f>80716-6796.76107-0.24899+0.01006</f>
        <v>73919.00000000001</v>
      </c>
      <c r="E134" s="30">
        <f>72745-37.26886-0.6168+0.08566</f>
        <v>72707.2</v>
      </c>
      <c r="F134" s="21">
        <v>30319.2</v>
      </c>
      <c r="G134" s="65">
        <f t="shared" si="4"/>
        <v>43.04472823039192</v>
      </c>
    </row>
    <row r="135" spans="1:7" s="1" customFormat="1" ht="39" customHeight="1">
      <c r="A135" s="23" t="s">
        <v>167</v>
      </c>
      <c r="B135" s="58" t="s">
        <v>166</v>
      </c>
      <c r="C135" s="30">
        <v>893.9</v>
      </c>
      <c r="D135" s="30">
        <v>526</v>
      </c>
      <c r="E135" s="30">
        <v>525</v>
      </c>
      <c r="F135" s="21">
        <v>893.8</v>
      </c>
      <c r="G135" s="65">
        <f t="shared" si="4"/>
        <v>99.98881306633851</v>
      </c>
    </row>
    <row r="136" spans="1:7" s="1" customFormat="1" ht="39" customHeight="1">
      <c r="A136" s="12" t="s">
        <v>137</v>
      </c>
      <c r="B136" s="57" t="s">
        <v>152</v>
      </c>
      <c r="C136" s="30">
        <v>54150.67</v>
      </c>
      <c r="D136" s="30">
        <v>0</v>
      </c>
      <c r="E136" s="30">
        <v>0</v>
      </c>
      <c r="F136" s="21">
        <v>51724.2</v>
      </c>
      <c r="G136" s="65">
        <f t="shared" si="4"/>
        <v>95.51903974595328</v>
      </c>
    </row>
    <row r="137" spans="1:7" s="1" customFormat="1" ht="39" customHeight="1">
      <c r="A137" s="12" t="s">
        <v>142</v>
      </c>
      <c r="B137" s="57" t="s">
        <v>143</v>
      </c>
      <c r="C137" s="30">
        <f>0+7600</f>
        <v>7600</v>
      </c>
      <c r="D137" s="30">
        <v>76000</v>
      </c>
      <c r="E137" s="30">
        <v>117632.8</v>
      </c>
      <c r="F137" s="21">
        <v>0</v>
      </c>
      <c r="G137" s="65">
        <f t="shared" si="4"/>
        <v>0</v>
      </c>
    </row>
    <row r="138" spans="1:7" s="1" customFormat="1" ht="30" customHeight="1">
      <c r="A138" s="5" t="s">
        <v>138</v>
      </c>
      <c r="B138" s="53" t="s">
        <v>139</v>
      </c>
      <c r="C138" s="30">
        <f>SUM(C139:C189)</f>
        <v>446316.07</v>
      </c>
      <c r="D138" s="30">
        <f>SUM(D139:D189)</f>
        <v>386195.67999999993</v>
      </c>
      <c r="E138" s="30">
        <f>SUM(E139:E189)</f>
        <v>594742.15</v>
      </c>
      <c r="F138" s="30">
        <f>SUM(F139:F189)</f>
        <v>124935.00000000001</v>
      </c>
      <c r="G138" s="65">
        <f t="shared" si="4"/>
        <v>27.99249419811391</v>
      </c>
    </row>
    <row r="139" spans="1:7" s="1" customFormat="1" ht="73.5" customHeight="1">
      <c r="A139" s="5"/>
      <c r="B139" s="59" t="s">
        <v>238</v>
      </c>
      <c r="C139" s="30">
        <f>1501.23-1048.68</f>
        <v>452.54999999999995</v>
      </c>
      <c r="D139" s="30">
        <v>1561.28</v>
      </c>
      <c r="E139" s="30">
        <v>1244.29</v>
      </c>
      <c r="F139" s="21">
        <v>221.2</v>
      </c>
      <c r="G139" s="65">
        <f t="shared" si="4"/>
        <v>48.8785769528229</v>
      </c>
    </row>
    <row r="140" spans="1:7" s="1" customFormat="1" ht="57" customHeight="1">
      <c r="A140" s="5"/>
      <c r="B140" s="60" t="s">
        <v>230</v>
      </c>
      <c r="C140" s="30">
        <v>20685</v>
      </c>
      <c r="D140" s="30">
        <v>20842.5</v>
      </c>
      <c r="E140" s="21">
        <v>0</v>
      </c>
      <c r="F140" s="21">
        <v>2564</v>
      </c>
      <c r="G140" s="65">
        <f t="shared" si="4"/>
        <v>12.39545564418661</v>
      </c>
    </row>
    <row r="141" spans="1:7" s="1" customFormat="1" ht="72.75" customHeight="1">
      <c r="A141" s="5"/>
      <c r="B141" s="59" t="s">
        <v>233</v>
      </c>
      <c r="C141" s="30">
        <v>8956</v>
      </c>
      <c r="D141" s="30">
        <v>8956</v>
      </c>
      <c r="E141" s="30">
        <v>8956</v>
      </c>
      <c r="F141" s="21">
        <v>1738.8</v>
      </c>
      <c r="G141" s="65">
        <f t="shared" si="4"/>
        <v>19.4149173738276</v>
      </c>
    </row>
    <row r="142" spans="1:7" s="1" customFormat="1" ht="60" customHeight="1" hidden="1">
      <c r="A142" s="5"/>
      <c r="B142" s="60" t="s">
        <v>231</v>
      </c>
      <c r="C142" s="30">
        <v>0</v>
      </c>
      <c r="D142" s="30">
        <v>0</v>
      </c>
      <c r="E142" s="21">
        <v>42224</v>
      </c>
      <c r="F142" s="21">
        <v>0</v>
      </c>
      <c r="G142" s="65"/>
    </row>
    <row r="143" spans="1:7" s="1" customFormat="1" ht="72" customHeight="1">
      <c r="A143" s="5"/>
      <c r="B143" s="60" t="s">
        <v>244</v>
      </c>
      <c r="C143" s="30">
        <v>40154</v>
      </c>
      <c r="D143" s="30">
        <v>44155</v>
      </c>
      <c r="E143" s="21">
        <v>23119</v>
      </c>
      <c r="F143" s="21">
        <v>40153</v>
      </c>
      <c r="G143" s="65">
        <f t="shared" si="4"/>
        <v>99.99750958808586</v>
      </c>
    </row>
    <row r="144" spans="1:7" s="1" customFormat="1" ht="75" customHeight="1">
      <c r="A144" s="5"/>
      <c r="B144" s="60" t="s">
        <v>239</v>
      </c>
      <c r="C144" s="30">
        <f>30068.9+25607.52</f>
        <v>55676.42</v>
      </c>
      <c r="D144" s="30">
        <v>0</v>
      </c>
      <c r="E144" s="21">
        <v>0</v>
      </c>
      <c r="F144" s="21">
        <v>0</v>
      </c>
      <c r="G144" s="65">
        <f t="shared" si="4"/>
        <v>0</v>
      </c>
    </row>
    <row r="145" spans="1:7" s="1" customFormat="1" ht="40.5" customHeight="1">
      <c r="A145" s="5"/>
      <c r="B145" s="60" t="s">
        <v>236</v>
      </c>
      <c r="C145" s="30">
        <v>7219</v>
      </c>
      <c r="D145" s="30">
        <v>7219</v>
      </c>
      <c r="E145" s="30">
        <v>7219</v>
      </c>
      <c r="F145" s="21">
        <v>6077.1</v>
      </c>
      <c r="G145" s="65">
        <f t="shared" si="4"/>
        <v>84.18201967031446</v>
      </c>
    </row>
    <row r="146" spans="1:7" s="1" customFormat="1" ht="40.5" customHeight="1">
      <c r="A146" s="5"/>
      <c r="B146" s="60" t="s">
        <v>247</v>
      </c>
      <c r="C146" s="30">
        <f>12869.65+70900.4</f>
        <v>83770.04999999999</v>
      </c>
      <c r="D146" s="30">
        <v>0</v>
      </c>
      <c r="E146" s="30">
        <v>0</v>
      </c>
      <c r="F146" s="21">
        <v>0</v>
      </c>
      <c r="G146" s="65">
        <f t="shared" si="4"/>
        <v>0</v>
      </c>
    </row>
    <row r="147" spans="1:7" s="1" customFormat="1" ht="49.5" customHeight="1" hidden="1">
      <c r="A147" s="5"/>
      <c r="B147" s="60" t="s">
        <v>194</v>
      </c>
      <c r="C147" s="30"/>
      <c r="D147" s="30"/>
      <c r="E147" s="30"/>
      <c r="F147" s="21"/>
      <c r="G147" s="65" t="e">
        <f t="shared" si="4"/>
        <v>#DIV/0!</v>
      </c>
    </row>
    <row r="148" spans="1:7" s="1" customFormat="1" ht="50.25" customHeight="1" hidden="1">
      <c r="A148" s="5"/>
      <c r="B148" s="60" t="s">
        <v>245</v>
      </c>
      <c r="C148" s="30">
        <v>0</v>
      </c>
      <c r="D148" s="30">
        <v>5070</v>
      </c>
      <c r="E148" s="21">
        <v>4341</v>
      </c>
      <c r="F148" s="21">
        <v>0</v>
      </c>
      <c r="G148" s="65"/>
    </row>
    <row r="149" spans="1:7" s="1" customFormat="1" ht="68.25" customHeight="1" hidden="1">
      <c r="A149" s="5"/>
      <c r="B149" s="60" t="s">
        <v>226</v>
      </c>
      <c r="C149" s="30">
        <v>0</v>
      </c>
      <c r="D149" s="30">
        <v>25000</v>
      </c>
      <c r="E149" s="30">
        <v>85663.62</v>
      </c>
      <c r="F149" s="21">
        <v>0</v>
      </c>
      <c r="G149" s="65"/>
    </row>
    <row r="150" spans="1:7" s="1" customFormat="1" ht="73.5" customHeight="1">
      <c r="A150" s="5"/>
      <c r="B150" s="60" t="s">
        <v>229</v>
      </c>
      <c r="C150" s="30">
        <v>699</v>
      </c>
      <c r="D150" s="30">
        <v>0</v>
      </c>
      <c r="E150" s="30">
        <v>0</v>
      </c>
      <c r="F150" s="21">
        <v>0</v>
      </c>
      <c r="G150" s="65">
        <f t="shared" si="4"/>
        <v>0</v>
      </c>
    </row>
    <row r="151" spans="1:7" s="1" customFormat="1" ht="80.25" customHeight="1" hidden="1">
      <c r="A151" s="5"/>
      <c r="B151" s="60" t="s">
        <v>193</v>
      </c>
      <c r="C151" s="30"/>
      <c r="D151" s="30"/>
      <c r="E151" s="30"/>
      <c r="F151" s="21"/>
      <c r="G151" s="65" t="e">
        <f t="shared" si="4"/>
        <v>#DIV/0!</v>
      </c>
    </row>
    <row r="152" spans="1:7" s="1" customFormat="1" ht="12" customHeight="1" hidden="1">
      <c r="A152" s="5"/>
      <c r="B152" s="60" t="s">
        <v>192</v>
      </c>
      <c r="C152" s="30"/>
      <c r="D152" s="30"/>
      <c r="E152" s="30"/>
      <c r="F152" s="21"/>
      <c r="G152" s="65" t="e">
        <f t="shared" si="4"/>
        <v>#DIV/0!</v>
      </c>
    </row>
    <row r="153" spans="1:7" s="1" customFormat="1" ht="53.25" customHeight="1" hidden="1">
      <c r="A153" s="5"/>
      <c r="B153" s="60" t="s">
        <v>246</v>
      </c>
      <c r="C153" s="30">
        <v>0</v>
      </c>
      <c r="D153" s="30">
        <v>0</v>
      </c>
      <c r="E153" s="30">
        <v>8433</v>
      </c>
      <c r="F153" s="21">
        <v>0</v>
      </c>
      <c r="G153" s="65"/>
    </row>
    <row r="154" spans="1:7" s="1" customFormat="1" ht="35.25" customHeight="1" hidden="1">
      <c r="A154" s="5"/>
      <c r="B154" s="60" t="s">
        <v>191</v>
      </c>
      <c r="C154" s="30"/>
      <c r="D154" s="30"/>
      <c r="E154" s="30"/>
      <c r="F154" s="21"/>
      <c r="G154" s="65" t="e">
        <f t="shared" si="4"/>
        <v>#DIV/0!</v>
      </c>
    </row>
    <row r="155" spans="1:7" s="1" customFormat="1" ht="33.75" customHeight="1" hidden="1">
      <c r="A155" s="5"/>
      <c r="B155" s="60" t="s">
        <v>190</v>
      </c>
      <c r="C155" s="30"/>
      <c r="D155" s="30"/>
      <c r="E155" s="30"/>
      <c r="F155" s="21"/>
      <c r="G155" s="65" t="e">
        <f t="shared" si="4"/>
        <v>#DIV/0!</v>
      </c>
    </row>
    <row r="156" spans="1:7" s="1" customFormat="1" ht="40.5" customHeight="1">
      <c r="A156" s="5"/>
      <c r="B156" s="60" t="s">
        <v>242</v>
      </c>
      <c r="C156" s="30">
        <f>0+8075</f>
        <v>8075</v>
      </c>
      <c r="D156" s="30">
        <f>85655-85655</f>
        <v>0</v>
      </c>
      <c r="E156" s="30">
        <f>102814-34863</f>
        <v>67951</v>
      </c>
      <c r="F156" s="21">
        <v>0</v>
      </c>
      <c r="G156" s="65">
        <f t="shared" si="4"/>
        <v>0</v>
      </c>
    </row>
    <row r="157" spans="1:7" s="1" customFormat="1" ht="9" customHeight="1" hidden="1">
      <c r="A157" s="5"/>
      <c r="B157" s="60" t="s">
        <v>189</v>
      </c>
      <c r="C157" s="30"/>
      <c r="D157" s="30"/>
      <c r="E157" s="30"/>
      <c r="F157" s="21"/>
      <c r="G157" s="65" t="e">
        <f t="shared" si="4"/>
        <v>#DIV/0!</v>
      </c>
    </row>
    <row r="158" spans="1:7" s="1" customFormat="1" ht="56.25" customHeight="1" hidden="1">
      <c r="A158" s="5"/>
      <c r="B158" s="60" t="s">
        <v>237</v>
      </c>
      <c r="C158" s="30">
        <v>0</v>
      </c>
      <c r="D158" s="30">
        <v>1900</v>
      </c>
      <c r="E158" s="30">
        <v>17472</v>
      </c>
      <c r="F158" s="21">
        <v>0</v>
      </c>
      <c r="G158" s="65"/>
    </row>
    <row r="159" spans="1:7" s="1" customFormat="1" ht="1.5" customHeight="1" hidden="1">
      <c r="A159" s="5"/>
      <c r="B159" s="60" t="s">
        <v>188</v>
      </c>
      <c r="C159" s="30"/>
      <c r="D159" s="30"/>
      <c r="E159" s="30"/>
      <c r="F159" s="21"/>
      <c r="G159" s="65" t="e">
        <f t="shared" si="4"/>
        <v>#DIV/0!</v>
      </c>
    </row>
    <row r="160" spans="1:7" s="1" customFormat="1" ht="53.25" customHeight="1">
      <c r="A160" s="5"/>
      <c r="B160" s="60" t="s">
        <v>241</v>
      </c>
      <c r="C160" s="30">
        <v>6319</v>
      </c>
      <c r="D160" s="30">
        <v>8765</v>
      </c>
      <c r="E160" s="30">
        <v>0</v>
      </c>
      <c r="F160" s="21">
        <v>6318.3</v>
      </c>
      <c r="G160" s="65">
        <f t="shared" si="4"/>
        <v>99.98892229783193</v>
      </c>
    </row>
    <row r="161" spans="1:7" s="1" customFormat="1" ht="58.5" customHeight="1">
      <c r="A161" s="5"/>
      <c r="B161" s="60" t="s">
        <v>243</v>
      </c>
      <c r="C161" s="30">
        <f>30475+9461</f>
        <v>39936</v>
      </c>
      <c r="D161" s="30">
        <v>47970</v>
      </c>
      <c r="E161" s="30">
        <v>23370</v>
      </c>
      <c r="F161" s="30">
        <v>21438.2</v>
      </c>
      <c r="G161" s="65">
        <f t="shared" si="4"/>
        <v>53.68139022435897</v>
      </c>
    </row>
    <row r="162" spans="1:7" s="1" customFormat="1" ht="35.25" customHeight="1" hidden="1">
      <c r="A162" s="5"/>
      <c r="B162" s="60" t="s">
        <v>196</v>
      </c>
      <c r="C162" s="70"/>
      <c r="D162" s="70"/>
      <c r="E162" s="70"/>
      <c r="F162" s="21"/>
      <c r="G162" s="65" t="e">
        <f t="shared" si="4"/>
        <v>#DIV/0!</v>
      </c>
    </row>
    <row r="163" spans="1:7" s="1" customFormat="1" ht="135" customHeight="1" hidden="1">
      <c r="A163" s="5"/>
      <c r="B163" s="61" t="s">
        <v>260</v>
      </c>
      <c r="C163" s="33">
        <v>0</v>
      </c>
      <c r="D163" s="32">
        <v>4455</v>
      </c>
      <c r="E163" s="32">
        <v>0</v>
      </c>
      <c r="F163" s="21">
        <v>0</v>
      </c>
      <c r="G163" s="65"/>
    </row>
    <row r="164" spans="1:7" s="1" customFormat="1" ht="53.25" customHeight="1" hidden="1">
      <c r="A164" s="5"/>
      <c r="B164" s="60" t="s">
        <v>234</v>
      </c>
      <c r="C164" s="30">
        <v>0</v>
      </c>
      <c r="D164" s="30">
        <v>0</v>
      </c>
      <c r="E164" s="21">
        <v>71853</v>
      </c>
      <c r="F164" s="21">
        <v>0</v>
      </c>
      <c r="G164" s="65"/>
    </row>
    <row r="165" spans="1:7" s="1" customFormat="1" ht="45" customHeight="1" hidden="1">
      <c r="A165" s="5"/>
      <c r="B165" s="60" t="s">
        <v>228</v>
      </c>
      <c r="C165" s="30">
        <v>0</v>
      </c>
      <c r="D165" s="30">
        <v>1000.8</v>
      </c>
      <c r="E165" s="30">
        <v>0</v>
      </c>
      <c r="F165" s="21">
        <v>0</v>
      </c>
      <c r="G165" s="65"/>
    </row>
    <row r="166" spans="1:7" s="1" customFormat="1" ht="22.5" customHeight="1" hidden="1">
      <c r="A166" s="5"/>
      <c r="B166" s="60" t="s">
        <v>187</v>
      </c>
      <c r="C166" s="30"/>
      <c r="D166" s="30"/>
      <c r="E166" s="30"/>
      <c r="F166" s="21"/>
      <c r="G166" s="65" t="e">
        <f t="shared" si="4"/>
        <v>#DIV/0!</v>
      </c>
    </row>
    <row r="167" spans="1:7" s="1" customFormat="1" ht="38.25" customHeight="1" hidden="1">
      <c r="A167" s="5"/>
      <c r="B167" s="60" t="s">
        <v>186</v>
      </c>
      <c r="C167" s="30"/>
      <c r="D167" s="30"/>
      <c r="E167" s="30"/>
      <c r="F167" s="21"/>
      <c r="G167" s="65" t="e">
        <f t="shared" si="4"/>
        <v>#DIV/0!</v>
      </c>
    </row>
    <row r="168" spans="1:7" s="1" customFormat="1" ht="19.5" customHeight="1" hidden="1">
      <c r="A168" s="5"/>
      <c r="B168" s="60" t="s">
        <v>185</v>
      </c>
      <c r="C168" s="30"/>
      <c r="D168" s="30"/>
      <c r="E168" s="30"/>
      <c r="F168" s="21"/>
      <c r="G168" s="65" t="e">
        <f t="shared" si="4"/>
        <v>#DIV/0!</v>
      </c>
    </row>
    <row r="169" spans="1:7" s="1" customFormat="1" ht="66" customHeight="1" hidden="1">
      <c r="A169" s="5"/>
      <c r="B169" s="60" t="s">
        <v>232</v>
      </c>
      <c r="C169" s="30">
        <f>1680-1680</f>
        <v>0</v>
      </c>
      <c r="D169" s="30">
        <v>1680</v>
      </c>
      <c r="E169" s="30">
        <f>1680+1680</f>
        <v>3360</v>
      </c>
      <c r="F169" s="21">
        <v>0</v>
      </c>
      <c r="G169" s="65"/>
    </row>
    <row r="170" spans="1:7" s="1" customFormat="1" ht="36" customHeight="1" hidden="1">
      <c r="A170" s="5"/>
      <c r="B170" s="60" t="s">
        <v>184</v>
      </c>
      <c r="C170" s="30"/>
      <c r="D170" s="30"/>
      <c r="E170" s="30"/>
      <c r="F170" s="21"/>
      <c r="G170" s="65" t="e">
        <f t="shared" si="4"/>
        <v>#DIV/0!</v>
      </c>
    </row>
    <row r="171" spans="1:7" s="1" customFormat="1" ht="104.25" customHeight="1" hidden="1">
      <c r="A171" s="5"/>
      <c r="B171" s="60" t="s">
        <v>183</v>
      </c>
      <c r="C171" s="31"/>
      <c r="D171" s="30"/>
      <c r="E171" s="30"/>
      <c r="F171" s="21"/>
      <c r="G171" s="65" t="e">
        <f t="shared" si="4"/>
        <v>#DIV/0!</v>
      </c>
    </row>
    <row r="172" spans="1:7" s="1" customFormat="1" ht="15.75" customHeight="1" hidden="1">
      <c r="A172" s="5"/>
      <c r="B172" s="60" t="s">
        <v>174</v>
      </c>
      <c r="C172" s="31"/>
      <c r="D172" s="30"/>
      <c r="E172" s="30"/>
      <c r="F172" s="21"/>
      <c r="G172" s="65" t="e">
        <f t="shared" si="4"/>
        <v>#DIV/0!</v>
      </c>
    </row>
    <row r="173" spans="1:7" s="1" customFormat="1" ht="21" customHeight="1" hidden="1">
      <c r="A173" s="5"/>
      <c r="B173" s="62" t="s">
        <v>182</v>
      </c>
      <c r="C173" s="31"/>
      <c r="D173" s="30"/>
      <c r="E173" s="30"/>
      <c r="F173" s="21"/>
      <c r="G173" s="65" t="e">
        <f t="shared" si="4"/>
        <v>#DIV/0!</v>
      </c>
    </row>
    <row r="174" spans="1:7" s="1" customFormat="1" ht="69" customHeight="1">
      <c r="A174" s="5"/>
      <c r="B174" s="61" t="s">
        <v>240</v>
      </c>
      <c r="C174" s="31">
        <v>6574</v>
      </c>
      <c r="D174" s="30">
        <v>0</v>
      </c>
      <c r="E174" s="30">
        <v>0</v>
      </c>
      <c r="F174" s="21">
        <v>6299.1</v>
      </c>
      <c r="G174" s="65">
        <f t="shared" si="4"/>
        <v>95.81837541831459</v>
      </c>
    </row>
    <row r="175" spans="1:7" s="1" customFormat="1" ht="62.25" customHeight="1" hidden="1">
      <c r="A175" s="5"/>
      <c r="B175" s="61" t="s">
        <v>181</v>
      </c>
      <c r="C175" s="31"/>
      <c r="D175" s="30"/>
      <c r="E175" s="30"/>
      <c r="F175" s="21"/>
      <c r="G175" s="65" t="e">
        <f aca="true" t="shared" si="8" ref="G175:G226">SUM(F175/C175*100)</f>
        <v>#DIV/0!</v>
      </c>
    </row>
    <row r="176" spans="1:7" s="1" customFormat="1" ht="36" customHeight="1" hidden="1">
      <c r="A176" s="5"/>
      <c r="B176" s="61" t="s">
        <v>180</v>
      </c>
      <c r="C176" s="31"/>
      <c r="D176" s="30"/>
      <c r="E176" s="30"/>
      <c r="F176" s="21"/>
      <c r="G176" s="65" t="e">
        <f t="shared" si="8"/>
        <v>#DIV/0!</v>
      </c>
    </row>
    <row r="177" spans="1:7" s="1" customFormat="1" ht="56.25" customHeight="1">
      <c r="A177" s="5"/>
      <c r="B177" s="61" t="s">
        <v>227</v>
      </c>
      <c r="C177" s="31">
        <v>19597</v>
      </c>
      <c r="D177" s="30">
        <v>64730</v>
      </c>
      <c r="E177" s="30">
        <v>64729</v>
      </c>
      <c r="F177" s="21">
        <v>588.6</v>
      </c>
      <c r="G177" s="65">
        <f t="shared" si="8"/>
        <v>3.003520947083737</v>
      </c>
    </row>
    <row r="178" spans="1:7" s="1" customFormat="1" ht="83.25" customHeight="1">
      <c r="A178" s="5"/>
      <c r="B178" s="61" t="s">
        <v>235</v>
      </c>
      <c r="C178" s="31">
        <v>52250</v>
      </c>
      <c r="D178" s="30">
        <v>55153</v>
      </c>
      <c r="E178" s="30">
        <v>42265</v>
      </c>
      <c r="F178" s="21">
        <v>26325.8</v>
      </c>
      <c r="G178" s="65">
        <f t="shared" si="8"/>
        <v>50.38430622009569</v>
      </c>
    </row>
    <row r="179" spans="1:7" s="1" customFormat="1" ht="55.5" customHeight="1">
      <c r="A179" s="5"/>
      <c r="B179" s="61" t="s">
        <v>261</v>
      </c>
      <c r="C179" s="33">
        <v>29600</v>
      </c>
      <c r="D179" s="33">
        <v>0</v>
      </c>
      <c r="E179" s="33">
        <v>0</v>
      </c>
      <c r="F179" s="21">
        <v>0</v>
      </c>
      <c r="G179" s="65">
        <f t="shared" si="8"/>
        <v>0</v>
      </c>
    </row>
    <row r="180" spans="1:7" s="1" customFormat="1" ht="41.25" customHeight="1">
      <c r="A180" s="5"/>
      <c r="B180" s="61" t="s">
        <v>262</v>
      </c>
      <c r="C180" s="33">
        <f>4763.1+5479.44</f>
        <v>10242.54</v>
      </c>
      <c r="D180" s="33">
        <v>0</v>
      </c>
      <c r="E180" s="33">
        <v>0</v>
      </c>
      <c r="F180" s="21">
        <v>1110.9</v>
      </c>
      <c r="G180" s="65">
        <f t="shared" si="8"/>
        <v>10.845942510353877</v>
      </c>
    </row>
    <row r="181" spans="1:7" s="1" customFormat="1" ht="54" customHeight="1" hidden="1">
      <c r="A181" s="5"/>
      <c r="B181" s="61" t="s">
        <v>263</v>
      </c>
      <c r="C181" s="33">
        <v>0</v>
      </c>
      <c r="D181" s="33">
        <v>5104.81</v>
      </c>
      <c r="E181" s="33">
        <v>31082.48</v>
      </c>
      <c r="F181" s="21">
        <v>0</v>
      </c>
      <c r="G181" s="65"/>
    </row>
    <row r="182" spans="1:7" s="1" customFormat="1" ht="38.25" customHeight="1">
      <c r="A182" s="5"/>
      <c r="B182" s="61" t="s">
        <v>271</v>
      </c>
      <c r="C182" s="33">
        <f>1807.4+6152.31</f>
        <v>7959.710000000001</v>
      </c>
      <c r="D182" s="33">
        <v>0</v>
      </c>
      <c r="E182" s="33">
        <v>0</v>
      </c>
      <c r="F182" s="21">
        <v>0</v>
      </c>
      <c r="G182" s="65">
        <f t="shared" si="8"/>
        <v>0</v>
      </c>
    </row>
    <row r="183" spans="1:7" s="1" customFormat="1" ht="54" customHeight="1" hidden="1">
      <c r="A183" s="5"/>
      <c r="B183" s="61" t="s">
        <v>272</v>
      </c>
      <c r="C183" s="33">
        <v>0</v>
      </c>
      <c r="D183" s="33">
        <v>41235.29</v>
      </c>
      <c r="E183" s="33">
        <v>41235.29</v>
      </c>
      <c r="F183" s="21">
        <v>0</v>
      </c>
      <c r="G183" s="65"/>
    </row>
    <row r="184" spans="1:7" s="1" customFormat="1" ht="54" customHeight="1">
      <c r="A184" s="5"/>
      <c r="B184" s="61" t="s">
        <v>273</v>
      </c>
      <c r="C184" s="33">
        <v>9500</v>
      </c>
      <c r="D184" s="33">
        <v>41398</v>
      </c>
      <c r="E184" s="33">
        <v>50224.47</v>
      </c>
      <c r="F184" s="21">
        <v>0</v>
      </c>
      <c r="G184" s="65">
        <f t="shared" si="8"/>
        <v>0</v>
      </c>
    </row>
    <row r="185" spans="1:7" s="1" customFormat="1" ht="140.25" customHeight="1">
      <c r="A185" s="5"/>
      <c r="B185" s="61" t="s">
        <v>274</v>
      </c>
      <c r="C185" s="33">
        <v>7548</v>
      </c>
      <c r="D185" s="33">
        <v>0</v>
      </c>
      <c r="E185" s="33">
        <v>0</v>
      </c>
      <c r="F185" s="21">
        <v>2487.2</v>
      </c>
      <c r="G185" s="65">
        <f t="shared" si="8"/>
        <v>32.95177530471648</v>
      </c>
    </row>
    <row r="186" spans="1:7" s="1" customFormat="1" ht="118.5" customHeight="1">
      <c r="A186" s="5"/>
      <c r="B186" s="61" t="s">
        <v>275</v>
      </c>
      <c r="C186" s="33">
        <v>209</v>
      </c>
      <c r="D186" s="33">
        <v>0</v>
      </c>
      <c r="E186" s="33">
        <v>0</v>
      </c>
      <c r="F186" s="21">
        <v>185.6</v>
      </c>
      <c r="G186" s="65">
        <f t="shared" si="8"/>
        <v>88.80382775119617</v>
      </c>
    </row>
    <row r="187" spans="1:7" s="1" customFormat="1" ht="38.25" customHeight="1">
      <c r="A187" s="18"/>
      <c r="B187" s="57" t="s">
        <v>276</v>
      </c>
      <c r="C187" s="30">
        <v>9500</v>
      </c>
      <c r="D187" s="33">
        <v>0</v>
      </c>
      <c r="E187" s="33">
        <v>0</v>
      </c>
      <c r="F187" s="21">
        <v>0</v>
      </c>
      <c r="G187" s="65">
        <f t="shared" si="8"/>
        <v>0</v>
      </c>
    </row>
    <row r="188" spans="1:7" s="1" customFormat="1" ht="38.25" customHeight="1">
      <c r="A188" s="18"/>
      <c r="B188" s="57" t="s">
        <v>279</v>
      </c>
      <c r="C188" s="30">
        <f>7126.36+5234.44</f>
        <v>12360.8</v>
      </c>
      <c r="D188" s="33">
        <v>0</v>
      </c>
      <c r="E188" s="33">
        <v>0</v>
      </c>
      <c r="F188" s="21">
        <v>0</v>
      </c>
      <c r="G188" s="65">
        <f t="shared" si="8"/>
        <v>0</v>
      </c>
    </row>
    <row r="189" spans="1:7" s="1" customFormat="1" ht="54" customHeight="1">
      <c r="A189" s="18"/>
      <c r="B189" s="57" t="s">
        <v>280</v>
      </c>
      <c r="C189" s="30">
        <v>9033</v>
      </c>
      <c r="D189" s="33">
        <v>0</v>
      </c>
      <c r="E189" s="33">
        <v>0</v>
      </c>
      <c r="F189" s="21">
        <v>9427.2</v>
      </c>
      <c r="G189" s="65">
        <f t="shared" si="8"/>
        <v>104.3639986715377</v>
      </c>
    </row>
    <row r="190" spans="1:7" s="1" customFormat="1" ht="38.25" customHeight="1">
      <c r="A190" s="5" t="s">
        <v>81</v>
      </c>
      <c r="B190" s="63" t="s">
        <v>65</v>
      </c>
      <c r="C190" s="30">
        <f>C192+C191+C211+C205+C206+C208+C210+C207+C204+C209</f>
        <v>2210560</v>
      </c>
      <c r="D190" s="30">
        <f>D192+D191+D211+D205+D206+D208+D210+D207+D204+D209</f>
        <v>2148819</v>
      </c>
      <c r="E190" s="30">
        <f>E192+E191+E211+E205+E206+E208+E210+E207+E204+E209</f>
        <v>2150073</v>
      </c>
      <c r="F190" s="30">
        <f>F192+F191+F211+F205+F206+F208+F210+F207+F204+F209</f>
        <v>1639877.2999999998</v>
      </c>
      <c r="G190" s="65">
        <f t="shared" si="8"/>
        <v>74.18379505645628</v>
      </c>
    </row>
    <row r="191" spans="1:7" s="1" customFormat="1" ht="40.5" customHeight="1">
      <c r="A191" s="5" t="s">
        <v>124</v>
      </c>
      <c r="B191" s="49" t="s">
        <v>224</v>
      </c>
      <c r="C191" s="3">
        <v>89991</v>
      </c>
      <c r="D191" s="3">
        <v>92943</v>
      </c>
      <c r="E191" s="21">
        <v>96087</v>
      </c>
      <c r="F191" s="21">
        <v>65418.7</v>
      </c>
      <c r="G191" s="65">
        <f t="shared" si="8"/>
        <v>72.69471391583603</v>
      </c>
    </row>
    <row r="192" spans="1:7" ht="43.5" customHeight="1">
      <c r="A192" s="5" t="s">
        <v>122</v>
      </c>
      <c r="B192" s="53" t="s">
        <v>125</v>
      </c>
      <c r="C192" s="30">
        <f>C193+C194+C195+C196+C197+C198+C199+C200+C201+C202+C203</f>
        <v>36959</v>
      </c>
      <c r="D192" s="30">
        <f>D193+D194+D195+D196+D197+D198+D199+D200+D201+D202+D203</f>
        <v>34330</v>
      </c>
      <c r="E192" s="30">
        <f>E193+E194+E195+E196+E197+E198+E199+E200+E201+E202+E203</f>
        <v>34335</v>
      </c>
      <c r="F192" s="30">
        <f>F193+F194+F195+F196+F197+F198+F199+F200+F201+F202+F203</f>
        <v>30649.8</v>
      </c>
      <c r="G192" s="65">
        <f t="shared" si="8"/>
        <v>82.92919180713764</v>
      </c>
    </row>
    <row r="193" spans="1:7" ht="91.5" customHeight="1">
      <c r="A193" s="5"/>
      <c r="B193" s="63" t="s">
        <v>251</v>
      </c>
      <c r="C193" s="30">
        <v>5160</v>
      </c>
      <c r="D193" s="30">
        <v>5102</v>
      </c>
      <c r="E193" s="21">
        <v>5107</v>
      </c>
      <c r="F193" s="21">
        <v>4051</v>
      </c>
      <c r="G193" s="65">
        <f t="shared" si="8"/>
        <v>78.5077519379845</v>
      </c>
    </row>
    <row r="194" spans="1:7" ht="86.25" customHeight="1">
      <c r="A194" s="5"/>
      <c r="B194" s="53" t="s">
        <v>252</v>
      </c>
      <c r="C194" s="30">
        <v>6545</v>
      </c>
      <c r="D194" s="30">
        <v>6545</v>
      </c>
      <c r="E194" s="30">
        <v>6545</v>
      </c>
      <c r="F194" s="21">
        <v>4906</v>
      </c>
      <c r="G194" s="65">
        <f t="shared" si="8"/>
        <v>74.95798319327731</v>
      </c>
    </row>
    <row r="195" spans="1:7" ht="5.25" customHeight="1" hidden="1">
      <c r="A195" s="5"/>
      <c r="B195" s="63" t="s">
        <v>197</v>
      </c>
      <c r="C195" s="30"/>
      <c r="D195" s="30"/>
      <c r="E195" s="30"/>
      <c r="F195" s="21"/>
      <c r="G195" s="65" t="e">
        <f t="shared" si="8"/>
        <v>#DIV/0!</v>
      </c>
    </row>
    <row r="196" spans="1:7" ht="73.5" customHeight="1">
      <c r="A196" s="5"/>
      <c r="B196" s="63" t="s">
        <v>248</v>
      </c>
      <c r="C196" s="30">
        <v>429</v>
      </c>
      <c r="D196" s="30">
        <v>429</v>
      </c>
      <c r="E196" s="30">
        <v>429</v>
      </c>
      <c r="F196" s="21">
        <v>16.7</v>
      </c>
      <c r="G196" s="65">
        <f t="shared" si="8"/>
        <v>3.892773892773892</v>
      </c>
    </row>
    <row r="197" spans="1:7" ht="59.25" customHeight="1">
      <c r="A197" s="5"/>
      <c r="B197" s="57" t="s">
        <v>259</v>
      </c>
      <c r="C197" s="30">
        <v>10823</v>
      </c>
      <c r="D197" s="30">
        <v>10823</v>
      </c>
      <c r="E197" s="30">
        <v>10823</v>
      </c>
      <c r="F197" s="21">
        <v>8100</v>
      </c>
      <c r="G197" s="65">
        <f t="shared" si="8"/>
        <v>74.84061720410237</v>
      </c>
    </row>
    <row r="198" spans="1:7" ht="72" customHeight="1">
      <c r="A198" s="5"/>
      <c r="B198" s="57" t="s">
        <v>253</v>
      </c>
      <c r="C198" s="30">
        <v>4071</v>
      </c>
      <c r="D198" s="30">
        <v>4071</v>
      </c>
      <c r="E198" s="30">
        <v>4071</v>
      </c>
      <c r="F198" s="21">
        <v>6711</v>
      </c>
      <c r="G198" s="65">
        <f t="shared" si="8"/>
        <v>164.84893146647016</v>
      </c>
    </row>
    <row r="199" spans="1:7" ht="56.25" customHeight="1">
      <c r="A199" s="5"/>
      <c r="B199" s="57" t="s">
        <v>254</v>
      </c>
      <c r="C199" s="30">
        <v>662</v>
      </c>
      <c r="D199" s="30">
        <v>662</v>
      </c>
      <c r="E199" s="30">
        <v>662</v>
      </c>
      <c r="F199" s="21">
        <v>662</v>
      </c>
      <c r="G199" s="65">
        <f t="shared" si="8"/>
        <v>100</v>
      </c>
    </row>
    <row r="200" spans="1:7" ht="77.25" customHeight="1">
      <c r="A200" s="5"/>
      <c r="B200" s="57" t="s">
        <v>255</v>
      </c>
      <c r="C200" s="30">
        <f>832+2571</f>
        <v>3403</v>
      </c>
      <c r="D200" s="30">
        <v>832</v>
      </c>
      <c r="E200" s="21">
        <v>832</v>
      </c>
      <c r="F200" s="21">
        <v>3403</v>
      </c>
      <c r="G200" s="65">
        <f t="shared" si="8"/>
        <v>100</v>
      </c>
    </row>
    <row r="201" spans="1:7" ht="183" customHeight="1">
      <c r="A201" s="5"/>
      <c r="B201" s="57" t="s">
        <v>256</v>
      </c>
      <c r="C201" s="30">
        <v>956</v>
      </c>
      <c r="D201" s="30">
        <v>956</v>
      </c>
      <c r="E201" s="21">
        <v>956</v>
      </c>
      <c r="F201" s="21">
        <v>700</v>
      </c>
      <c r="G201" s="65">
        <f t="shared" si="8"/>
        <v>73.22175732217573</v>
      </c>
    </row>
    <row r="202" spans="1:7" ht="91.5" customHeight="1">
      <c r="A202" s="5"/>
      <c r="B202" s="57" t="s">
        <v>258</v>
      </c>
      <c r="C202" s="30">
        <v>2043</v>
      </c>
      <c r="D202" s="30">
        <v>2043</v>
      </c>
      <c r="E202" s="30">
        <v>2043</v>
      </c>
      <c r="F202" s="21">
        <v>0.1</v>
      </c>
      <c r="G202" s="65">
        <f t="shared" si="8"/>
        <v>0.004894762604013706</v>
      </c>
    </row>
    <row r="203" spans="1:7" ht="152.25" customHeight="1">
      <c r="A203" s="5"/>
      <c r="B203" s="57" t="s">
        <v>257</v>
      </c>
      <c r="C203" s="30">
        <v>2867</v>
      </c>
      <c r="D203" s="30">
        <v>2867</v>
      </c>
      <c r="E203" s="30">
        <v>2867</v>
      </c>
      <c r="F203" s="21">
        <v>2100</v>
      </c>
      <c r="G203" s="65">
        <f t="shared" si="8"/>
        <v>73.24729682595047</v>
      </c>
    </row>
    <row r="204" spans="1:7" ht="78" customHeight="1">
      <c r="A204" s="17" t="s">
        <v>176</v>
      </c>
      <c r="B204" s="57" t="s">
        <v>177</v>
      </c>
      <c r="C204" s="3">
        <v>48783</v>
      </c>
      <c r="D204" s="3">
        <v>48783</v>
      </c>
      <c r="E204" s="3">
        <v>48783</v>
      </c>
      <c r="F204" s="21">
        <v>40887</v>
      </c>
      <c r="G204" s="65">
        <f t="shared" si="8"/>
        <v>83.81403357727078</v>
      </c>
    </row>
    <row r="205" spans="1:7" ht="63" customHeight="1">
      <c r="A205" s="5" t="s">
        <v>128</v>
      </c>
      <c r="B205" s="57" t="s">
        <v>126</v>
      </c>
      <c r="C205" s="3">
        <f>37296+8556</f>
        <v>45852</v>
      </c>
      <c r="D205" s="3">
        <v>17551</v>
      </c>
      <c r="E205" s="21">
        <v>15357</v>
      </c>
      <c r="F205" s="21">
        <v>37741.9</v>
      </c>
      <c r="G205" s="65">
        <f t="shared" si="8"/>
        <v>82.31244002442641</v>
      </c>
    </row>
    <row r="206" spans="1:7" ht="57.75" customHeight="1" hidden="1">
      <c r="A206" s="17" t="s">
        <v>132</v>
      </c>
      <c r="B206" s="57" t="s">
        <v>131</v>
      </c>
      <c r="C206" s="3">
        <f>2+7</f>
        <v>9</v>
      </c>
      <c r="D206" s="3">
        <v>1070</v>
      </c>
      <c r="E206" s="3">
        <v>52</v>
      </c>
      <c r="F206" s="21">
        <v>0</v>
      </c>
      <c r="G206" s="65">
        <f t="shared" si="8"/>
        <v>0</v>
      </c>
    </row>
    <row r="207" spans="1:7" ht="53.25" customHeight="1" hidden="1">
      <c r="A207" s="17" t="s">
        <v>162</v>
      </c>
      <c r="B207" s="46" t="s">
        <v>163</v>
      </c>
      <c r="C207" s="3">
        <f>1201-1201</f>
        <v>0</v>
      </c>
      <c r="D207" s="21">
        <v>1196</v>
      </c>
      <c r="E207" s="21">
        <v>1249</v>
      </c>
      <c r="F207" s="21">
        <v>0</v>
      </c>
      <c r="G207" s="65"/>
    </row>
    <row r="208" spans="1:7" ht="72" customHeight="1" hidden="1">
      <c r="A208" s="17" t="s">
        <v>129</v>
      </c>
      <c r="B208" s="57" t="s">
        <v>130</v>
      </c>
      <c r="C208" s="3">
        <v>0</v>
      </c>
      <c r="D208" s="3">
        <v>0</v>
      </c>
      <c r="E208" s="21">
        <v>1264</v>
      </c>
      <c r="F208" s="21">
        <v>0</v>
      </c>
      <c r="G208" s="65"/>
    </row>
    <row r="209" spans="1:7" ht="57" customHeight="1">
      <c r="A209" s="17" t="s">
        <v>178</v>
      </c>
      <c r="B209" s="57" t="s">
        <v>179</v>
      </c>
      <c r="C209" s="3">
        <v>56325</v>
      </c>
      <c r="D209" s="3">
        <v>56325</v>
      </c>
      <c r="E209" s="3">
        <v>56325</v>
      </c>
      <c r="F209" s="21">
        <v>40869.9</v>
      </c>
      <c r="G209" s="65">
        <f t="shared" si="8"/>
        <v>72.56085219707057</v>
      </c>
    </row>
    <row r="210" spans="1:7" ht="37.5" customHeight="1">
      <c r="A210" s="17" t="s">
        <v>133</v>
      </c>
      <c r="B210" s="57" t="s">
        <v>149</v>
      </c>
      <c r="C210" s="3">
        <f>1958+146</f>
        <v>2104</v>
      </c>
      <c r="D210" s="3">
        <v>0</v>
      </c>
      <c r="E210" s="21">
        <v>0</v>
      </c>
      <c r="F210" s="21">
        <v>0</v>
      </c>
      <c r="G210" s="65">
        <f t="shared" si="8"/>
        <v>0</v>
      </c>
    </row>
    <row r="211" spans="1:7" ht="27" customHeight="1">
      <c r="A211" s="5" t="s">
        <v>127</v>
      </c>
      <c r="B211" s="53" t="s">
        <v>150</v>
      </c>
      <c r="C211" s="30">
        <f>C212+C213</f>
        <v>1930537</v>
      </c>
      <c r="D211" s="30">
        <f>D212+D213</f>
        <v>1896621</v>
      </c>
      <c r="E211" s="30">
        <f>E212+E213</f>
        <v>1896621</v>
      </c>
      <c r="F211" s="30">
        <f>F212+F213</f>
        <v>1424310</v>
      </c>
      <c r="G211" s="65">
        <f t="shared" si="8"/>
        <v>73.77791775034615</v>
      </c>
    </row>
    <row r="212" spans="1:7" ht="186.75" customHeight="1">
      <c r="A212" s="5"/>
      <c r="B212" s="64" t="s">
        <v>249</v>
      </c>
      <c r="C212" s="30">
        <f>1628773+33916</f>
        <v>1662689</v>
      </c>
      <c r="D212" s="30">
        <v>1628773</v>
      </c>
      <c r="E212" s="30">
        <v>1628773</v>
      </c>
      <c r="F212" s="21">
        <v>1221974.3</v>
      </c>
      <c r="G212" s="65">
        <f t="shared" si="8"/>
        <v>73.49385844255902</v>
      </c>
    </row>
    <row r="213" spans="1:7" ht="132.75" customHeight="1">
      <c r="A213" s="5"/>
      <c r="B213" s="63" t="s">
        <v>250</v>
      </c>
      <c r="C213" s="30">
        <v>267848</v>
      </c>
      <c r="D213" s="30">
        <v>267848</v>
      </c>
      <c r="E213" s="30">
        <v>267848</v>
      </c>
      <c r="F213" s="21">
        <v>202335.7</v>
      </c>
      <c r="G213" s="65">
        <f t="shared" si="8"/>
        <v>75.5412398076521</v>
      </c>
    </row>
    <row r="214" spans="1:7" ht="28.5" customHeight="1">
      <c r="A214" s="12" t="s">
        <v>157</v>
      </c>
      <c r="B214" s="63" t="s">
        <v>158</v>
      </c>
      <c r="C214" s="30">
        <f>C216</f>
        <v>1000</v>
      </c>
      <c r="D214" s="30">
        <f>D216</f>
        <v>1500</v>
      </c>
      <c r="E214" s="30">
        <f>E216</f>
        <v>1500</v>
      </c>
      <c r="F214" s="30">
        <f>F215+F216</f>
        <v>669.1</v>
      </c>
      <c r="G214" s="65">
        <f t="shared" si="8"/>
        <v>66.91</v>
      </c>
    </row>
    <row r="215" spans="1:7" ht="41.25" customHeight="1">
      <c r="A215" s="12" t="s">
        <v>356</v>
      </c>
      <c r="B215" s="63" t="s">
        <v>357</v>
      </c>
      <c r="C215" s="30">
        <v>0</v>
      </c>
      <c r="D215" s="30"/>
      <c r="E215" s="30"/>
      <c r="F215" s="30">
        <v>133.4</v>
      </c>
      <c r="G215" s="65"/>
    </row>
    <row r="216" spans="1:7" ht="45.75" customHeight="1">
      <c r="A216" s="12" t="s">
        <v>159</v>
      </c>
      <c r="B216" s="63" t="s">
        <v>160</v>
      </c>
      <c r="C216" s="30">
        <f>C218</f>
        <v>1000</v>
      </c>
      <c r="D216" s="30">
        <f>D218</f>
        <v>1500</v>
      </c>
      <c r="E216" s="30">
        <f>E218</f>
        <v>1500</v>
      </c>
      <c r="F216" s="30">
        <f>F218</f>
        <v>535.7</v>
      </c>
      <c r="G216" s="65">
        <f t="shared" si="8"/>
        <v>53.57000000000001</v>
      </c>
    </row>
    <row r="217" spans="1:7" ht="46.5" customHeight="1" hidden="1">
      <c r="A217" s="12"/>
      <c r="B217" s="57" t="s">
        <v>175</v>
      </c>
      <c r="C217" s="30">
        <v>0</v>
      </c>
      <c r="D217" s="30">
        <v>0</v>
      </c>
      <c r="E217" s="30">
        <v>0</v>
      </c>
      <c r="F217" s="21"/>
      <c r="G217" s="65" t="e">
        <f t="shared" si="8"/>
        <v>#DIV/0!</v>
      </c>
    </row>
    <row r="218" spans="1:7" ht="72" customHeight="1">
      <c r="A218" s="12"/>
      <c r="B218" s="45" t="s">
        <v>264</v>
      </c>
      <c r="C218" s="86">
        <v>1000</v>
      </c>
      <c r="D218" s="34">
        <v>1500</v>
      </c>
      <c r="E218" s="34">
        <v>1500</v>
      </c>
      <c r="F218" s="21">
        <v>535.7</v>
      </c>
      <c r="G218" s="65">
        <f t="shared" si="8"/>
        <v>53.57000000000001</v>
      </c>
    </row>
    <row r="219" spans="1:7" ht="72" customHeight="1">
      <c r="A219" s="5" t="s">
        <v>358</v>
      </c>
      <c r="B219" s="87" t="s">
        <v>359</v>
      </c>
      <c r="C219" s="88">
        <v>0</v>
      </c>
      <c r="D219" s="89">
        <v>0</v>
      </c>
      <c r="E219" s="89">
        <v>0</v>
      </c>
      <c r="F219" s="90">
        <f>SUM(F220)</f>
        <v>129.7</v>
      </c>
      <c r="G219" s="90"/>
    </row>
    <row r="220" spans="1:7" ht="89.25" customHeight="1">
      <c r="A220" s="5" t="s">
        <v>360</v>
      </c>
      <c r="B220" s="87" t="s">
        <v>361</v>
      </c>
      <c r="C220" s="88">
        <v>0</v>
      </c>
      <c r="D220" s="89">
        <v>0</v>
      </c>
      <c r="E220" s="89">
        <v>0</v>
      </c>
      <c r="F220" s="90">
        <f>SUM(F221)</f>
        <v>129.7</v>
      </c>
      <c r="G220" s="90"/>
    </row>
    <row r="221" spans="1:7" ht="39" customHeight="1">
      <c r="A221" s="5" t="s">
        <v>362</v>
      </c>
      <c r="B221" s="87" t="s">
        <v>363</v>
      </c>
      <c r="C221" s="88">
        <v>0</v>
      </c>
      <c r="D221" s="89">
        <v>0</v>
      </c>
      <c r="E221" s="89">
        <v>0</v>
      </c>
      <c r="F221" s="90">
        <v>129.7</v>
      </c>
      <c r="G221" s="90"/>
    </row>
    <row r="222" spans="1:7" ht="54" customHeight="1">
      <c r="A222" s="5" t="s">
        <v>364</v>
      </c>
      <c r="B222" s="87" t="s">
        <v>365</v>
      </c>
      <c r="C222" s="88">
        <v>0</v>
      </c>
      <c r="D222" s="89">
        <v>0</v>
      </c>
      <c r="E222" s="89">
        <v>0</v>
      </c>
      <c r="F222" s="90">
        <f>SUM(F223)</f>
        <v>-8129</v>
      </c>
      <c r="G222" s="90"/>
    </row>
    <row r="223" spans="1:7" ht="49.5" customHeight="1">
      <c r="A223" s="5" t="s">
        <v>366</v>
      </c>
      <c r="B223" s="87" t="s">
        <v>367</v>
      </c>
      <c r="C223" s="88">
        <v>0</v>
      </c>
      <c r="D223" s="89">
        <v>0</v>
      </c>
      <c r="E223" s="89">
        <v>0</v>
      </c>
      <c r="F223" s="90">
        <f>SUM(F225+F224)</f>
        <v>-8129</v>
      </c>
      <c r="G223" s="90"/>
    </row>
    <row r="224" spans="1:7" ht="72" customHeight="1">
      <c r="A224" s="5" t="s">
        <v>368</v>
      </c>
      <c r="B224" s="87" t="s">
        <v>369</v>
      </c>
      <c r="C224" s="88">
        <v>0</v>
      </c>
      <c r="D224" s="89"/>
      <c r="E224" s="89"/>
      <c r="F224" s="90">
        <v>-4.9</v>
      </c>
      <c r="G224" s="90"/>
    </row>
    <row r="225" spans="1:7" ht="58.5" customHeight="1">
      <c r="A225" s="5" t="s">
        <v>370</v>
      </c>
      <c r="B225" s="87" t="s">
        <v>371</v>
      </c>
      <c r="C225" s="88">
        <v>0</v>
      </c>
      <c r="D225" s="89">
        <v>0</v>
      </c>
      <c r="E225" s="89">
        <v>0</v>
      </c>
      <c r="F225" s="90">
        <v>-8124.1</v>
      </c>
      <c r="G225" s="90"/>
    </row>
    <row r="226" spans="1:7" ht="15.75">
      <c r="A226" s="4"/>
      <c r="B226" s="42" t="s">
        <v>4</v>
      </c>
      <c r="C226" s="3">
        <f>C11+C122</f>
        <v>6655497.44165</v>
      </c>
      <c r="D226" s="3">
        <f>D11+D122</f>
        <v>6600091.66</v>
      </c>
      <c r="E226" s="3">
        <f>E11+E122</f>
        <v>6645704.26025</v>
      </c>
      <c r="F226" s="3">
        <f>F11+F122</f>
        <v>4136449.7</v>
      </c>
      <c r="G226" s="65">
        <f t="shared" si="8"/>
        <v>62.150872061255136</v>
      </c>
    </row>
    <row r="227" spans="1:5" ht="11.25">
      <c r="A227" s="1"/>
      <c r="B227" s="1"/>
      <c r="C227" s="1"/>
      <c r="D227" s="1"/>
      <c r="E227" s="1"/>
    </row>
    <row r="228" spans="1:3" ht="11.25">
      <c r="A228" s="1"/>
      <c r="B228" s="1"/>
      <c r="C228" s="1"/>
    </row>
    <row r="229" spans="1:3" ht="11.25">
      <c r="A229" s="1"/>
      <c r="B229" s="1"/>
      <c r="C229" s="1"/>
    </row>
    <row r="230" spans="1:3" ht="11.25">
      <c r="A230" s="1"/>
      <c r="B230" s="1"/>
      <c r="C230" s="1"/>
    </row>
    <row r="231" spans="1:3" ht="11.25">
      <c r="A231" s="1"/>
      <c r="B231" s="1"/>
      <c r="C231" s="1"/>
    </row>
    <row r="232" spans="1:3" ht="11.25">
      <c r="A232" s="1"/>
      <c r="B232" s="1"/>
      <c r="C232" s="1"/>
    </row>
    <row r="233" spans="1:3" ht="11.25">
      <c r="A233" s="1"/>
      <c r="B233" s="1"/>
      <c r="C233" s="1"/>
    </row>
    <row r="234" spans="1:3" ht="11.25">
      <c r="A234" s="1"/>
      <c r="B234" s="1"/>
      <c r="C234" s="1"/>
    </row>
    <row r="235" spans="1:3" ht="11.25">
      <c r="A235" s="1"/>
      <c r="B235" s="1"/>
      <c r="C235" s="1"/>
    </row>
    <row r="236" spans="1:3" ht="11.25">
      <c r="A236" s="1"/>
      <c r="B236" s="1"/>
      <c r="C236" s="1"/>
    </row>
    <row r="237" spans="1:3" ht="11.25">
      <c r="A237" s="1"/>
      <c r="B237" s="1"/>
      <c r="C237" s="1"/>
    </row>
    <row r="238" spans="1:3" ht="11.25">
      <c r="A238" s="1"/>
      <c r="B238" s="1"/>
      <c r="C238" s="1"/>
    </row>
    <row r="239" spans="1:3" ht="11.25">
      <c r="A239" s="1"/>
      <c r="B239" s="1"/>
      <c r="C239" s="1"/>
    </row>
    <row r="240" spans="1:3" ht="11.25">
      <c r="A240" s="1"/>
      <c r="B240" s="1"/>
      <c r="C240" s="1"/>
    </row>
    <row r="241" spans="1:3" ht="11.25">
      <c r="A241" s="1"/>
      <c r="B241" s="1"/>
      <c r="C241" s="1"/>
    </row>
    <row r="242" spans="1:3" ht="11.25">
      <c r="A242" s="1"/>
      <c r="B242" s="1"/>
      <c r="C242" s="1"/>
    </row>
    <row r="243" spans="1:3" ht="11.25">
      <c r="A243" s="1"/>
      <c r="B243" s="1"/>
      <c r="C243" s="1"/>
    </row>
    <row r="244" spans="2:3" ht="11.25">
      <c r="B244" s="1"/>
      <c r="C244" s="1"/>
    </row>
    <row r="245" spans="2:3" ht="11.25">
      <c r="B245" s="1"/>
      <c r="C245" s="1"/>
    </row>
    <row r="246" spans="2:3" ht="11.25">
      <c r="B246" s="1"/>
      <c r="C246" s="1"/>
    </row>
    <row r="247" spans="2:3" ht="11.25">
      <c r="B247" s="1"/>
      <c r="C247" s="1"/>
    </row>
    <row r="248" spans="2:3" ht="11.25">
      <c r="B248" s="1"/>
      <c r="C248" s="1"/>
    </row>
    <row r="249" spans="2:3" ht="11.25">
      <c r="B249" s="1"/>
      <c r="C249" s="1"/>
    </row>
    <row r="250" spans="2:3" ht="11.25">
      <c r="B250" s="1"/>
      <c r="C250" s="1"/>
    </row>
    <row r="251" spans="2:3" ht="11.25">
      <c r="B251" s="1"/>
      <c r="C251" s="1"/>
    </row>
    <row r="252" spans="2:3" ht="11.25">
      <c r="B252" s="1"/>
      <c r="C252" s="1"/>
    </row>
    <row r="253" spans="2:3" ht="11.25">
      <c r="B253" s="1"/>
      <c r="C253" s="1"/>
    </row>
    <row r="254" spans="2:3" ht="11.25">
      <c r="B254" s="1"/>
      <c r="C254" s="1"/>
    </row>
    <row r="255" spans="2:3" ht="11.25">
      <c r="B255" s="1"/>
      <c r="C255" s="1"/>
    </row>
    <row r="256" spans="2:3" ht="11.25">
      <c r="B256" s="1"/>
      <c r="C256" s="1"/>
    </row>
    <row r="257" spans="2:3" ht="11.25">
      <c r="B257" s="1"/>
      <c r="C257" s="1"/>
    </row>
    <row r="258" spans="2:3" ht="11.25">
      <c r="B258" s="1"/>
      <c r="C258" s="1"/>
    </row>
    <row r="259" spans="2:3" ht="11.25">
      <c r="B259" s="1"/>
      <c r="C259" s="1"/>
    </row>
    <row r="260" spans="2:3" ht="11.25">
      <c r="B260" s="1"/>
      <c r="C260" s="1"/>
    </row>
    <row r="261" spans="2:3" ht="11.25">
      <c r="B261" s="1"/>
      <c r="C261" s="1"/>
    </row>
  </sheetData>
  <sheetProtection/>
  <mergeCells count="13">
    <mergeCell ref="G9:G10"/>
    <mergeCell ref="B8:C8"/>
    <mergeCell ref="A9:A10"/>
    <mergeCell ref="B9:B10"/>
    <mergeCell ref="C9:C10"/>
    <mergeCell ref="D9:E9"/>
    <mergeCell ref="F9:F10"/>
    <mergeCell ref="B1:G1"/>
    <mergeCell ref="B2:G2"/>
    <mergeCell ref="B3:G3"/>
    <mergeCell ref="B4:G4"/>
    <mergeCell ref="A6:G6"/>
    <mergeCell ref="F7:G7"/>
  </mergeCells>
  <printOptions/>
  <pageMargins left="0.2362204724409449" right="0.15748031496062992" top="0.15748031496062992" bottom="0.2362204724409449" header="0.1968503937007874" footer="0.1968503937007874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Скударева Надежда Анатольевна</cp:lastModifiedBy>
  <cp:lastPrinted>2021-10-14T12:14:10Z</cp:lastPrinted>
  <dcterms:created xsi:type="dcterms:W3CDTF">2014-09-23T14:42:25Z</dcterms:created>
  <dcterms:modified xsi:type="dcterms:W3CDTF">2021-10-21T13:52:33Z</dcterms:modified>
  <cp:category/>
  <cp:version/>
  <cp:contentType/>
  <cp:contentStatus/>
</cp:coreProperties>
</file>