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2" yWindow="100" windowWidth="15120" windowHeight="8009" activeTab="1"/>
  </bookViews>
  <sheets>
    <sheet name="мероприятия" sheetId="3" r:id="rId1"/>
    <sheet name="показатели" sheetId="2" r:id="rId2"/>
  </sheets>
  <definedNames>
    <definedName name="_xlnm.Print_Titles" localSheetId="0">мероприятия!$6:$8</definedName>
    <definedName name="_xlnm.Print_Titles" localSheetId="1">показатели!$4:$5</definedName>
    <definedName name="_xlnm.Print_Area" localSheetId="0">мероприятия!$A$3:$K$139</definedName>
  </definedNames>
  <calcPr calcId="145621"/>
</workbook>
</file>

<file path=xl/calcChain.xml><?xml version="1.0" encoding="utf-8"?>
<calcChain xmlns="http://schemas.openxmlformats.org/spreadsheetml/2006/main">
  <c r="D124" i="3" l="1"/>
  <c r="D123" i="3" s="1"/>
  <c r="D122" i="3" s="1"/>
  <c r="I128" i="3"/>
  <c r="K128" i="3" s="1"/>
  <c r="E126" i="3"/>
  <c r="E125" i="3" s="1"/>
  <c r="E124" i="3" s="1"/>
  <c r="E123" i="3" s="1"/>
  <c r="F126" i="3"/>
  <c r="G126" i="3"/>
  <c r="G125" i="3" s="1"/>
  <c r="G124" i="3" s="1"/>
  <c r="G123" i="3" s="1"/>
  <c r="D126" i="3"/>
  <c r="F125" i="3"/>
  <c r="F124" i="3" s="1"/>
  <c r="F123" i="3" s="1"/>
  <c r="D125" i="3"/>
  <c r="E129" i="3"/>
  <c r="F129" i="3"/>
  <c r="G129" i="3"/>
  <c r="H129" i="3"/>
  <c r="I129" i="3"/>
  <c r="J129" i="3"/>
  <c r="K129" i="3"/>
  <c r="D129" i="3"/>
  <c r="E127" i="3"/>
  <c r="F127" i="3"/>
  <c r="G127" i="3"/>
  <c r="D127" i="3"/>
  <c r="H128" i="3"/>
  <c r="J128" i="3" s="1"/>
  <c r="J126" i="3" s="1"/>
  <c r="K107" i="3"/>
  <c r="K108" i="3"/>
  <c r="K109" i="3"/>
  <c r="K110" i="3"/>
  <c r="K112" i="3"/>
  <c r="K101" i="3" s="1"/>
  <c r="K95" i="3" s="1"/>
  <c r="K89" i="3" s="1"/>
  <c r="K113" i="3"/>
  <c r="K114" i="3"/>
  <c r="K115" i="3"/>
  <c r="M115" i="3"/>
  <c r="L107" i="3"/>
  <c r="M107" i="3"/>
  <c r="M108" i="3"/>
  <c r="L109" i="3"/>
  <c r="M109" i="3"/>
  <c r="L110" i="3"/>
  <c r="M110" i="3"/>
  <c r="M112" i="3"/>
  <c r="L113" i="3"/>
  <c r="M113" i="3"/>
  <c r="M114" i="3"/>
  <c r="L120" i="3"/>
  <c r="M120" i="3"/>
  <c r="L121" i="3"/>
  <c r="M121" i="3"/>
  <c r="K120" i="3"/>
  <c r="K121" i="3"/>
  <c r="J121" i="3"/>
  <c r="J120" i="3"/>
  <c r="J113" i="3"/>
  <c r="H115" i="3"/>
  <c r="L115" i="3" s="1"/>
  <c r="H114" i="3"/>
  <c r="J114" i="3" s="1"/>
  <c r="H112" i="3"/>
  <c r="J112" i="3" s="1"/>
  <c r="E122" i="3" l="1"/>
  <c r="H126" i="3"/>
  <c r="H125" i="3" s="1"/>
  <c r="H124" i="3" s="1"/>
  <c r="H123" i="3" s="1"/>
  <c r="G122" i="3"/>
  <c r="K105" i="3"/>
  <c r="J115" i="3"/>
  <c r="F122" i="3"/>
  <c r="K127" i="3"/>
  <c r="K126" i="3"/>
  <c r="K125" i="3" s="1"/>
  <c r="K124" i="3" s="1"/>
  <c r="K123" i="3" s="1"/>
  <c r="H127" i="3"/>
  <c r="I126" i="3"/>
  <c r="I127" i="3"/>
  <c r="L114" i="3"/>
  <c r="J125" i="3"/>
  <c r="J124" i="3" s="1"/>
  <c r="J123" i="3" s="1"/>
  <c r="J122" i="3" s="1"/>
  <c r="J127" i="3"/>
  <c r="L112" i="3"/>
  <c r="H122" i="3" l="1"/>
  <c r="I125" i="3"/>
  <c r="I124" i="3" s="1"/>
  <c r="I123" i="3" s="1"/>
  <c r="I122" i="3" s="1"/>
  <c r="K122" i="3"/>
  <c r="K106" i="3" l="1"/>
  <c r="J109" i="3"/>
  <c r="J104" i="3" s="1"/>
  <c r="J98" i="3" s="1"/>
  <c r="J92" i="3" s="1"/>
  <c r="J110" i="3"/>
  <c r="J105" i="3" s="1"/>
  <c r="J107" i="3"/>
  <c r="H108" i="3"/>
  <c r="J108" i="3" s="1"/>
  <c r="J103" i="3" s="1"/>
  <c r="J97" i="3" s="1"/>
  <c r="J91" i="3" s="1"/>
  <c r="L102" i="3"/>
  <c r="M102" i="3"/>
  <c r="E117" i="3"/>
  <c r="F117" i="3"/>
  <c r="F96" i="3" s="1"/>
  <c r="F90" i="3" s="1"/>
  <c r="G117" i="3"/>
  <c r="G96" i="3" s="1"/>
  <c r="G90" i="3" s="1"/>
  <c r="H117" i="3"/>
  <c r="H96" i="3" s="1"/>
  <c r="H90" i="3" s="1"/>
  <c r="I117" i="3"/>
  <c r="I96" i="3" s="1"/>
  <c r="I90" i="3" s="1"/>
  <c r="J117" i="3"/>
  <c r="J96" i="3" s="1"/>
  <c r="J90" i="3" s="1"/>
  <c r="K117" i="3"/>
  <c r="K96" i="3" s="1"/>
  <c r="K90" i="3" s="1"/>
  <c r="E118" i="3"/>
  <c r="F118" i="3"/>
  <c r="G118" i="3"/>
  <c r="H118" i="3"/>
  <c r="I118" i="3"/>
  <c r="J118" i="3"/>
  <c r="K118" i="3"/>
  <c r="D117" i="3"/>
  <c r="D118" i="3"/>
  <c r="E105" i="3"/>
  <c r="F105" i="3"/>
  <c r="G105" i="3"/>
  <c r="H105" i="3"/>
  <c r="I105" i="3"/>
  <c r="D105" i="3"/>
  <c r="E104" i="3"/>
  <c r="E98" i="3" s="1"/>
  <c r="E92" i="3" s="1"/>
  <c r="F104" i="3"/>
  <c r="F98" i="3" s="1"/>
  <c r="F92" i="3" s="1"/>
  <c r="G104" i="3"/>
  <c r="G98" i="3" s="1"/>
  <c r="G92" i="3" s="1"/>
  <c r="H104" i="3"/>
  <c r="H98" i="3" s="1"/>
  <c r="H92" i="3" s="1"/>
  <c r="I104" i="3"/>
  <c r="I98" i="3" s="1"/>
  <c r="I92" i="3" s="1"/>
  <c r="K104" i="3"/>
  <c r="K98" i="3" s="1"/>
  <c r="K92" i="3" s="1"/>
  <c r="D104" i="3"/>
  <c r="E103" i="3"/>
  <c r="E97" i="3" s="1"/>
  <c r="E91" i="3" s="1"/>
  <c r="F103" i="3"/>
  <c r="F97" i="3" s="1"/>
  <c r="F91" i="3" s="1"/>
  <c r="G103" i="3"/>
  <c r="G97" i="3" s="1"/>
  <c r="G91" i="3" s="1"/>
  <c r="I103" i="3"/>
  <c r="I97" i="3" s="1"/>
  <c r="I91" i="3" s="1"/>
  <c r="K103" i="3"/>
  <c r="K97" i="3" s="1"/>
  <c r="K91" i="3" s="1"/>
  <c r="D103" i="3"/>
  <c r="D97" i="3" s="1"/>
  <c r="E101" i="3"/>
  <c r="E95" i="3" s="1"/>
  <c r="F101" i="3"/>
  <c r="F95" i="3" s="1"/>
  <c r="F89" i="3" s="1"/>
  <c r="G101" i="3"/>
  <c r="H101" i="3"/>
  <c r="H95" i="3" s="1"/>
  <c r="I101" i="3"/>
  <c r="I95" i="3" s="1"/>
  <c r="D101" i="3"/>
  <c r="E119" i="3"/>
  <c r="F119" i="3"/>
  <c r="G119" i="3"/>
  <c r="H119" i="3"/>
  <c r="I119" i="3"/>
  <c r="J119" i="3"/>
  <c r="K119" i="3"/>
  <c r="D119" i="3"/>
  <c r="E111" i="3"/>
  <c r="F111" i="3"/>
  <c r="G111" i="3"/>
  <c r="H111" i="3"/>
  <c r="I111" i="3"/>
  <c r="J111" i="3"/>
  <c r="K111" i="3"/>
  <c r="D111" i="3"/>
  <c r="E106" i="3"/>
  <c r="F106" i="3"/>
  <c r="G106" i="3"/>
  <c r="I106" i="3"/>
  <c r="D106" i="3"/>
  <c r="H81" i="3"/>
  <c r="J81" i="3" s="1"/>
  <c r="K79" i="3"/>
  <c r="K78" i="3"/>
  <c r="K58" i="3" s="1"/>
  <c r="K52" i="3" s="1"/>
  <c r="K46" i="3" s="1"/>
  <c r="J78" i="3"/>
  <c r="J77" i="3"/>
  <c r="H79" i="3"/>
  <c r="H76" i="3" s="1"/>
  <c r="I73" i="3"/>
  <c r="K73" i="3" s="1"/>
  <c r="H75" i="3"/>
  <c r="J75" i="3" s="1"/>
  <c r="H74" i="3"/>
  <c r="J74" i="3" s="1"/>
  <c r="H73" i="3"/>
  <c r="J73" i="3" s="1"/>
  <c r="H68" i="3"/>
  <c r="J68" i="3" s="1"/>
  <c r="I63" i="3"/>
  <c r="K63" i="3" s="1"/>
  <c r="I64" i="3"/>
  <c r="K64" i="3" s="1"/>
  <c r="H65" i="3"/>
  <c r="J65" i="3" s="1"/>
  <c r="H64" i="3"/>
  <c r="J64" i="3" s="1"/>
  <c r="H63" i="3"/>
  <c r="J63" i="3" s="1"/>
  <c r="F67" i="3"/>
  <c r="K87" i="3"/>
  <c r="K86" i="3" s="1"/>
  <c r="J87" i="3"/>
  <c r="J86" i="3" s="1"/>
  <c r="E86" i="3"/>
  <c r="F86" i="3"/>
  <c r="G86" i="3"/>
  <c r="H86" i="3"/>
  <c r="I86" i="3"/>
  <c r="D86" i="3"/>
  <c r="K85" i="3"/>
  <c r="K84" i="3" s="1"/>
  <c r="J85" i="3"/>
  <c r="J84" i="3" s="1"/>
  <c r="E84" i="3"/>
  <c r="F84" i="3"/>
  <c r="G84" i="3"/>
  <c r="H84" i="3"/>
  <c r="I84" i="3"/>
  <c r="D84" i="3"/>
  <c r="K82" i="3"/>
  <c r="K83" i="3"/>
  <c r="J82" i="3"/>
  <c r="J83" i="3"/>
  <c r="K81" i="3"/>
  <c r="E80" i="3"/>
  <c r="F80" i="3"/>
  <c r="G80" i="3"/>
  <c r="I80" i="3"/>
  <c r="D80" i="3"/>
  <c r="K77" i="3"/>
  <c r="E76" i="3"/>
  <c r="F76" i="3"/>
  <c r="G76" i="3"/>
  <c r="I76" i="3"/>
  <c r="D76" i="3"/>
  <c r="K75" i="3"/>
  <c r="K74" i="3"/>
  <c r="E72" i="3"/>
  <c r="F72" i="3"/>
  <c r="G72" i="3"/>
  <c r="D72" i="3"/>
  <c r="K71" i="3"/>
  <c r="J71" i="3"/>
  <c r="K70" i="3"/>
  <c r="J70" i="3"/>
  <c r="K69" i="3"/>
  <c r="J69" i="3"/>
  <c r="K68" i="3"/>
  <c r="E67" i="3"/>
  <c r="G67" i="3"/>
  <c r="I67" i="3"/>
  <c r="D67" i="3"/>
  <c r="K66" i="3"/>
  <c r="J66" i="3"/>
  <c r="K65" i="3"/>
  <c r="E62" i="3"/>
  <c r="F62" i="3"/>
  <c r="G62" i="3"/>
  <c r="D62" i="3"/>
  <c r="E61" i="3"/>
  <c r="E55" i="3" s="1"/>
  <c r="F61" i="3"/>
  <c r="F55" i="3" s="1"/>
  <c r="F49" i="3" s="1"/>
  <c r="G61" i="3"/>
  <c r="I61" i="3"/>
  <c r="I55" i="3" s="1"/>
  <c r="I49" i="3" s="1"/>
  <c r="D61" i="3"/>
  <c r="D55" i="3" s="1"/>
  <c r="D49" i="3" s="1"/>
  <c r="E60" i="3"/>
  <c r="E54" i="3" s="1"/>
  <c r="F60" i="3"/>
  <c r="F54" i="3" s="1"/>
  <c r="F48" i="3" s="1"/>
  <c r="G60" i="3"/>
  <c r="G54" i="3" s="1"/>
  <c r="G48" i="3" s="1"/>
  <c r="I60" i="3"/>
  <c r="I54" i="3" s="1"/>
  <c r="I48" i="3" s="1"/>
  <c r="D60" i="3"/>
  <c r="D54" i="3" s="1"/>
  <c r="D48" i="3" s="1"/>
  <c r="E59" i="3"/>
  <c r="E53" i="3" s="1"/>
  <c r="E47" i="3" s="1"/>
  <c r="F59" i="3"/>
  <c r="F53" i="3" s="1"/>
  <c r="F47" i="3" s="1"/>
  <c r="G59" i="3"/>
  <c r="G53" i="3" s="1"/>
  <c r="D59" i="3"/>
  <c r="D53" i="3" s="1"/>
  <c r="D47" i="3" s="1"/>
  <c r="E58" i="3"/>
  <c r="E52" i="3" s="1"/>
  <c r="E46" i="3" s="1"/>
  <c r="F58" i="3"/>
  <c r="F52" i="3" s="1"/>
  <c r="F46" i="3" s="1"/>
  <c r="G58" i="3"/>
  <c r="G52" i="3" s="1"/>
  <c r="G46" i="3" s="1"/>
  <c r="H58" i="3"/>
  <c r="H52" i="3" s="1"/>
  <c r="H46" i="3" s="1"/>
  <c r="I58" i="3"/>
  <c r="I52" i="3" s="1"/>
  <c r="I46" i="3" s="1"/>
  <c r="D58" i="3"/>
  <c r="D52" i="3" s="1"/>
  <c r="D46" i="3" s="1"/>
  <c r="E57" i="3"/>
  <c r="E51" i="3" s="1"/>
  <c r="F57" i="3"/>
  <c r="G57" i="3"/>
  <c r="D57" i="3"/>
  <c r="K29" i="3"/>
  <c r="K30" i="3"/>
  <c r="K31" i="3"/>
  <c r="K27" i="3" s="1"/>
  <c r="K21" i="3" s="1"/>
  <c r="K15" i="3" s="1"/>
  <c r="J38" i="3"/>
  <c r="H41" i="3"/>
  <c r="K41" i="3"/>
  <c r="K40" i="3" s="1"/>
  <c r="K43" i="3"/>
  <c r="K42" i="3" s="1"/>
  <c r="J43" i="3"/>
  <c r="J42" i="3" s="1"/>
  <c r="J41" i="3"/>
  <c r="J40" i="3" s="1"/>
  <c r="K38" i="3"/>
  <c r="J39" i="3"/>
  <c r="K39" i="3"/>
  <c r="K37" i="3"/>
  <c r="J37" i="3"/>
  <c r="J34" i="3"/>
  <c r="J26" i="3" s="1"/>
  <c r="J20" i="3" s="1"/>
  <c r="J14" i="3" s="1"/>
  <c r="K34" i="3"/>
  <c r="K26" i="3" s="1"/>
  <c r="K20" i="3" s="1"/>
  <c r="J35" i="3"/>
  <c r="K35" i="3"/>
  <c r="K33" i="3"/>
  <c r="J33" i="3"/>
  <c r="H31" i="3"/>
  <c r="H27" i="3" s="1"/>
  <c r="H21" i="3" s="1"/>
  <c r="H15" i="3" s="1"/>
  <c r="H30" i="3"/>
  <c r="H24" i="3" s="1"/>
  <c r="H18" i="3" s="1"/>
  <c r="H12" i="3" s="1"/>
  <c r="H29" i="3"/>
  <c r="J29" i="3" s="1"/>
  <c r="E42" i="3"/>
  <c r="F42" i="3"/>
  <c r="G42" i="3"/>
  <c r="H42" i="3"/>
  <c r="I42" i="3"/>
  <c r="D42" i="3"/>
  <c r="E40" i="3"/>
  <c r="F40" i="3"/>
  <c r="G40" i="3"/>
  <c r="H40" i="3"/>
  <c r="I40" i="3"/>
  <c r="D40" i="3"/>
  <c r="E36" i="3"/>
  <c r="F36" i="3"/>
  <c r="G36" i="3"/>
  <c r="H36" i="3"/>
  <c r="I36" i="3"/>
  <c r="D36" i="3"/>
  <c r="E32" i="3"/>
  <c r="F32" i="3"/>
  <c r="G32" i="3"/>
  <c r="H32" i="3"/>
  <c r="I32" i="3"/>
  <c r="D32" i="3"/>
  <c r="E28" i="3"/>
  <c r="F28" i="3"/>
  <c r="G28" i="3"/>
  <c r="I28" i="3"/>
  <c r="D28" i="3"/>
  <c r="E27" i="3"/>
  <c r="E21" i="3" s="1"/>
  <c r="F27" i="3"/>
  <c r="F21" i="3" s="1"/>
  <c r="F15" i="3" s="1"/>
  <c r="G27" i="3"/>
  <c r="G21" i="3" s="1"/>
  <c r="G15" i="3" s="1"/>
  <c r="G138" i="3" s="1"/>
  <c r="I27" i="3"/>
  <c r="I21" i="3" s="1"/>
  <c r="I15" i="3" s="1"/>
  <c r="D27" i="3"/>
  <c r="D21" i="3" s="1"/>
  <c r="D15" i="3" s="1"/>
  <c r="E26" i="3"/>
  <c r="E20" i="3" s="1"/>
  <c r="E14" i="3" s="1"/>
  <c r="F26" i="3"/>
  <c r="F20" i="3" s="1"/>
  <c r="F14" i="3" s="1"/>
  <c r="F136" i="3" s="1"/>
  <c r="G26" i="3"/>
  <c r="G20" i="3" s="1"/>
  <c r="G14" i="3" s="1"/>
  <c r="H26" i="3"/>
  <c r="H20" i="3" s="1"/>
  <c r="H14" i="3" s="1"/>
  <c r="I26" i="3"/>
  <c r="I20" i="3" s="1"/>
  <c r="I14" i="3" s="1"/>
  <c r="D26" i="3"/>
  <c r="E25" i="3"/>
  <c r="E19" i="3" s="1"/>
  <c r="E13" i="3" s="1"/>
  <c r="E135" i="3" s="1"/>
  <c r="F25" i="3"/>
  <c r="F19" i="3" s="1"/>
  <c r="G25" i="3"/>
  <c r="H25" i="3"/>
  <c r="H19" i="3" s="1"/>
  <c r="H13" i="3" s="1"/>
  <c r="H135" i="3" s="1"/>
  <c r="I25" i="3"/>
  <c r="I19" i="3" s="1"/>
  <c r="I13" i="3" s="1"/>
  <c r="I135" i="3" s="1"/>
  <c r="D25" i="3"/>
  <c r="D19" i="3" s="1"/>
  <c r="D13" i="3" s="1"/>
  <c r="D135" i="3" s="1"/>
  <c r="E24" i="3"/>
  <c r="E18" i="3" s="1"/>
  <c r="E12" i="3" s="1"/>
  <c r="F24" i="3"/>
  <c r="F18" i="3" s="1"/>
  <c r="F12" i="3" s="1"/>
  <c r="F137" i="3" s="1"/>
  <c r="G24" i="3"/>
  <c r="G18" i="3" s="1"/>
  <c r="G12" i="3" s="1"/>
  <c r="I24" i="3"/>
  <c r="I18" i="3" s="1"/>
  <c r="I12" i="3" s="1"/>
  <c r="D24" i="3"/>
  <c r="E23" i="3"/>
  <c r="F23" i="3"/>
  <c r="F17" i="3" s="1"/>
  <c r="F11" i="3" s="1"/>
  <c r="G23" i="3"/>
  <c r="G17" i="3" s="1"/>
  <c r="I23" i="3"/>
  <c r="I17" i="3" s="1"/>
  <c r="D23" i="3"/>
  <c r="D17" i="3" s="1"/>
  <c r="G136" i="3" l="1"/>
  <c r="I138" i="3"/>
  <c r="J99" i="3"/>
  <c r="J93" i="3" s="1"/>
  <c r="I137" i="3"/>
  <c r="H136" i="3"/>
  <c r="E137" i="3"/>
  <c r="I136" i="3"/>
  <c r="E136" i="3"/>
  <c r="F138" i="3"/>
  <c r="L117" i="3"/>
  <c r="F116" i="3"/>
  <c r="M106" i="3"/>
  <c r="E96" i="3"/>
  <c r="E90" i="3" s="1"/>
  <c r="M90" i="3" s="1"/>
  <c r="M117" i="3"/>
  <c r="H103" i="3"/>
  <c r="H97" i="3" s="1"/>
  <c r="H91" i="3" s="1"/>
  <c r="L108" i="3"/>
  <c r="M111" i="3"/>
  <c r="M119" i="3"/>
  <c r="L118" i="3"/>
  <c r="M118" i="3"/>
  <c r="H67" i="3"/>
  <c r="L111" i="3"/>
  <c r="L119" i="3"/>
  <c r="G116" i="3"/>
  <c r="G100" i="3"/>
  <c r="I99" i="3"/>
  <c r="I93" i="3" s="1"/>
  <c r="I139" i="3" s="1"/>
  <c r="K116" i="3"/>
  <c r="K99" i="3"/>
  <c r="K93" i="3" s="1"/>
  <c r="K88" i="3" s="1"/>
  <c r="J116" i="3"/>
  <c r="F99" i="3"/>
  <c r="F93" i="3" s="1"/>
  <c r="F88" i="3" s="1"/>
  <c r="D99" i="3"/>
  <c r="D93" i="3" s="1"/>
  <c r="D139" i="3" s="1"/>
  <c r="D116" i="3"/>
  <c r="H116" i="3"/>
  <c r="M91" i="3"/>
  <c r="J106" i="3"/>
  <c r="H106" i="3"/>
  <c r="L106" i="3" s="1"/>
  <c r="H99" i="3"/>
  <c r="H93" i="3" s="1"/>
  <c r="M96" i="3"/>
  <c r="E116" i="3"/>
  <c r="G99" i="3"/>
  <c r="G93" i="3" s="1"/>
  <c r="L101" i="3"/>
  <c r="K100" i="3"/>
  <c r="J101" i="3"/>
  <c r="J95" i="3" s="1"/>
  <c r="J89" i="3" s="1"/>
  <c r="J88" i="3" s="1"/>
  <c r="M92" i="3"/>
  <c r="M104" i="3"/>
  <c r="M105" i="3"/>
  <c r="M98" i="3"/>
  <c r="E99" i="3"/>
  <c r="E94" i="3" s="1"/>
  <c r="L104" i="3"/>
  <c r="L105" i="3"/>
  <c r="M103" i="3"/>
  <c r="M97" i="3"/>
  <c r="M101" i="3"/>
  <c r="D91" i="3"/>
  <c r="D100" i="3"/>
  <c r="I116" i="3"/>
  <c r="D96" i="3"/>
  <c r="D98" i="3"/>
  <c r="D92" i="3" s="1"/>
  <c r="L92" i="3" s="1"/>
  <c r="E100" i="3"/>
  <c r="I100" i="3"/>
  <c r="H89" i="3"/>
  <c r="F100" i="3"/>
  <c r="G95" i="3"/>
  <c r="G89" i="3" s="1"/>
  <c r="D95" i="3"/>
  <c r="I89" i="3"/>
  <c r="E89" i="3"/>
  <c r="H80" i="3"/>
  <c r="H72" i="3"/>
  <c r="J79" i="3"/>
  <c r="J76" i="3" s="1"/>
  <c r="J58" i="3"/>
  <c r="J52" i="3" s="1"/>
  <c r="J46" i="3" s="1"/>
  <c r="H61" i="3"/>
  <c r="H55" i="3" s="1"/>
  <c r="H49" i="3" s="1"/>
  <c r="H57" i="3"/>
  <c r="H51" i="3" s="1"/>
  <c r="H45" i="3" s="1"/>
  <c r="I59" i="3"/>
  <c r="I53" i="3" s="1"/>
  <c r="I47" i="3" s="1"/>
  <c r="K80" i="3"/>
  <c r="K61" i="3"/>
  <c r="K55" i="3" s="1"/>
  <c r="K49" i="3" s="1"/>
  <c r="L58" i="3"/>
  <c r="K76" i="3"/>
  <c r="I72" i="3"/>
  <c r="I57" i="3"/>
  <c r="I51" i="3" s="1"/>
  <c r="I45" i="3" s="1"/>
  <c r="K72" i="3"/>
  <c r="G56" i="3"/>
  <c r="I62" i="3"/>
  <c r="G51" i="3"/>
  <c r="G45" i="3" s="1"/>
  <c r="E56" i="3"/>
  <c r="M61" i="3"/>
  <c r="H60" i="3"/>
  <c r="H54" i="3" s="1"/>
  <c r="H48" i="3" s="1"/>
  <c r="L48" i="3" s="1"/>
  <c r="H62" i="3"/>
  <c r="H59" i="3"/>
  <c r="H53" i="3" s="1"/>
  <c r="H47" i="3" s="1"/>
  <c r="L47" i="3" s="1"/>
  <c r="F56" i="3"/>
  <c r="F51" i="3"/>
  <c r="F45" i="3" s="1"/>
  <c r="F44" i="3" s="1"/>
  <c r="J67" i="3"/>
  <c r="J60" i="3"/>
  <c r="J54" i="3" s="1"/>
  <c r="J48" i="3" s="1"/>
  <c r="K59" i="3"/>
  <c r="K53" i="3" s="1"/>
  <c r="K47" i="3" s="1"/>
  <c r="J59" i="3"/>
  <c r="J53" i="3" s="1"/>
  <c r="J47" i="3" s="1"/>
  <c r="J80" i="3"/>
  <c r="K60" i="3"/>
  <c r="K54" i="3" s="1"/>
  <c r="K48" i="3" s="1"/>
  <c r="J72" i="3"/>
  <c r="K67" i="3"/>
  <c r="K62" i="3"/>
  <c r="J62" i="3"/>
  <c r="K57" i="3"/>
  <c r="K51" i="3" s="1"/>
  <c r="K45" i="3" s="1"/>
  <c r="J57" i="3"/>
  <c r="G55" i="3"/>
  <c r="G49" i="3" s="1"/>
  <c r="G139" i="3" s="1"/>
  <c r="E48" i="3"/>
  <c r="M48" i="3" s="1"/>
  <c r="M54" i="3"/>
  <c r="M60" i="3"/>
  <c r="G47" i="3"/>
  <c r="G137" i="3" s="1"/>
  <c r="M58" i="3"/>
  <c r="L52" i="3"/>
  <c r="E50" i="3"/>
  <c r="E45" i="3"/>
  <c r="D51" i="3"/>
  <c r="D50" i="3" s="1"/>
  <c r="D56" i="3"/>
  <c r="E49" i="3"/>
  <c r="M46" i="3"/>
  <c r="M52" i="3"/>
  <c r="L46" i="3"/>
  <c r="J25" i="3"/>
  <c r="J19" i="3" s="1"/>
  <c r="J13" i="3" s="1"/>
  <c r="H23" i="3"/>
  <c r="H17" i="3" s="1"/>
  <c r="H11" i="3" s="1"/>
  <c r="H134" i="3" s="1"/>
  <c r="J30" i="3"/>
  <c r="J24" i="3" s="1"/>
  <c r="J18" i="3" s="1"/>
  <c r="J12" i="3" s="1"/>
  <c r="D22" i="3"/>
  <c r="J31" i="3"/>
  <c r="J27" i="3" s="1"/>
  <c r="J21" i="3" s="1"/>
  <c r="J15" i="3" s="1"/>
  <c r="K32" i="3"/>
  <c r="E22" i="3"/>
  <c r="K28" i="3"/>
  <c r="M26" i="3"/>
  <c r="I16" i="3"/>
  <c r="M25" i="3"/>
  <c r="K36" i="3"/>
  <c r="M28" i="3"/>
  <c r="K23" i="3"/>
  <c r="K17" i="3" s="1"/>
  <c r="K11" i="3" s="1"/>
  <c r="G19" i="3"/>
  <c r="G13" i="3" s="1"/>
  <c r="M24" i="3"/>
  <c r="K24" i="3"/>
  <c r="K18" i="3" s="1"/>
  <c r="K12" i="3" s="1"/>
  <c r="M23" i="3"/>
  <c r="L25" i="3"/>
  <c r="L26" i="3"/>
  <c r="J32" i="3"/>
  <c r="K25" i="3"/>
  <c r="K19" i="3" s="1"/>
  <c r="K13" i="3" s="1"/>
  <c r="J36" i="3"/>
  <c r="M20" i="3"/>
  <c r="L27" i="3"/>
  <c r="M27" i="3"/>
  <c r="E17" i="3"/>
  <c r="E16" i="3" s="1"/>
  <c r="D20" i="3"/>
  <c r="D14" i="3" s="1"/>
  <c r="M18" i="3"/>
  <c r="I22" i="3"/>
  <c r="L24" i="3"/>
  <c r="G22" i="3"/>
  <c r="J23" i="3"/>
  <c r="J17" i="3" s="1"/>
  <c r="J11" i="3" s="1"/>
  <c r="H28" i="3"/>
  <c r="L28" i="3" s="1"/>
  <c r="M21" i="3"/>
  <c r="E15" i="3"/>
  <c r="L21" i="3"/>
  <c r="F13" i="3"/>
  <c r="L19" i="3"/>
  <c r="F22" i="3"/>
  <c r="M12" i="3"/>
  <c r="D18" i="3"/>
  <c r="G11" i="3"/>
  <c r="D11" i="3"/>
  <c r="L15" i="3"/>
  <c r="M14" i="3"/>
  <c r="K14" i="3"/>
  <c r="F16" i="3"/>
  <c r="I11" i="3"/>
  <c r="I10" i="3" s="1"/>
  <c r="H10" i="3" l="1"/>
  <c r="K136" i="3"/>
  <c r="M15" i="3"/>
  <c r="E138" i="3"/>
  <c r="K138" i="3" s="1"/>
  <c r="L14" i="3"/>
  <c r="L49" i="3"/>
  <c r="H139" i="3"/>
  <c r="F10" i="3"/>
  <c r="F135" i="3"/>
  <c r="J135" i="3" s="1"/>
  <c r="M13" i="3"/>
  <c r="G135" i="3"/>
  <c r="K135" i="3" s="1"/>
  <c r="D138" i="3"/>
  <c r="J138" i="3" s="1"/>
  <c r="F134" i="3"/>
  <c r="G134" i="3"/>
  <c r="I134" i="3"/>
  <c r="H137" i="3"/>
  <c r="K137" i="3"/>
  <c r="H138" i="3"/>
  <c r="F139" i="3"/>
  <c r="J139" i="3" s="1"/>
  <c r="I133" i="3"/>
  <c r="L116" i="3"/>
  <c r="L97" i="3"/>
  <c r="H100" i="3"/>
  <c r="I94" i="3"/>
  <c r="M116" i="3"/>
  <c r="L91" i="3"/>
  <c r="L103" i="3"/>
  <c r="H94" i="3"/>
  <c r="M100" i="3"/>
  <c r="I88" i="3"/>
  <c r="F94" i="3"/>
  <c r="L93" i="3"/>
  <c r="J100" i="3"/>
  <c r="L99" i="3"/>
  <c r="L100" i="3"/>
  <c r="D90" i="3"/>
  <c r="L90" i="3" s="1"/>
  <c r="L96" i="3"/>
  <c r="G88" i="3"/>
  <c r="H88" i="3"/>
  <c r="M89" i="3"/>
  <c r="J94" i="3"/>
  <c r="M95" i="3"/>
  <c r="E93" i="3"/>
  <c r="E139" i="3" s="1"/>
  <c r="K139" i="3" s="1"/>
  <c r="M99" i="3"/>
  <c r="L98" i="3"/>
  <c r="D89" i="3"/>
  <c r="L89" i="3" s="1"/>
  <c r="L95" i="3"/>
  <c r="G94" i="3"/>
  <c r="M94" i="3" s="1"/>
  <c r="D94" i="3"/>
  <c r="L55" i="3"/>
  <c r="L57" i="3"/>
  <c r="I56" i="3"/>
  <c r="J61" i="3"/>
  <c r="J55" i="3" s="1"/>
  <c r="J49" i="3" s="1"/>
  <c r="M59" i="3"/>
  <c r="L54" i="3"/>
  <c r="L60" i="3"/>
  <c r="M53" i="3"/>
  <c r="I44" i="3"/>
  <c r="L61" i="3"/>
  <c r="H56" i="3"/>
  <c r="L56" i="3" s="1"/>
  <c r="H44" i="3"/>
  <c r="L59" i="3"/>
  <c r="M49" i="3"/>
  <c r="M45" i="3"/>
  <c r="M57" i="3"/>
  <c r="I50" i="3"/>
  <c r="G44" i="3"/>
  <c r="M56" i="3"/>
  <c r="M47" i="3"/>
  <c r="H50" i="3"/>
  <c r="M55" i="3"/>
  <c r="M51" i="3"/>
  <c r="G50" i="3"/>
  <c r="L53" i="3"/>
  <c r="L51" i="3"/>
  <c r="F50" i="3"/>
  <c r="K44" i="3"/>
  <c r="K56" i="3"/>
  <c r="J51" i="3"/>
  <c r="K50" i="3"/>
  <c r="E44" i="3"/>
  <c r="D45" i="3"/>
  <c r="D134" i="3" s="1"/>
  <c r="L11" i="3"/>
  <c r="H22" i="3"/>
  <c r="L22" i="3" s="1"/>
  <c r="L17" i="3"/>
  <c r="H16" i="3"/>
  <c r="L23" i="3"/>
  <c r="J10" i="3"/>
  <c r="G10" i="3"/>
  <c r="J28" i="3"/>
  <c r="G16" i="3"/>
  <c r="M16" i="3" s="1"/>
  <c r="M19" i="3"/>
  <c r="M22" i="3"/>
  <c r="K16" i="3"/>
  <c r="K22" i="3"/>
  <c r="K10" i="3"/>
  <c r="J22" i="3"/>
  <c r="J16" i="3"/>
  <c r="E11" i="3"/>
  <c r="L13" i="3"/>
  <c r="M17" i="3"/>
  <c r="L20" i="3"/>
  <c r="D12" i="3"/>
  <c r="L18" i="3"/>
  <c r="D16" i="3"/>
  <c r="H133" i="3" l="1"/>
  <c r="G133" i="3"/>
  <c r="L12" i="3"/>
  <c r="D137" i="3"/>
  <c r="J137" i="3" s="1"/>
  <c r="E10" i="3"/>
  <c r="E134" i="3"/>
  <c r="J134" i="3"/>
  <c r="F133" i="3"/>
  <c r="D136" i="3"/>
  <c r="J136" i="3" s="1"/>
  <c r="L94" i="3"/>
  <c r="D88" i="3"/>
  <c r="L88" i="3" s="1"/>
  <c r="J56" i="3"/>
  <c r="K94" i="3"/>
  <c r="M93" i="3"/>
  <c r="E88" i="3"/>
  <c r="M88" i="3" s="1"/>
  <c r="L16" i="3"/>
  <c r="M44" i="3"/>
  <c r="M50" i="3"/>
  <c r="L50" i="3"/>
  <c r="J45" i="3"/>
  <c r="J44" i="3" s="1"/>
  <c r="J50" i="3"/>
  <c r="L45" i="3"/>
  <c r="D44" i="3"/>
  <c r="L44" i="3" s="1"/>
  <c r="M11" i="3"/>
  <c r="D10" i="3"/>
  <c r="J133" i="3" l="1"/>
  <c r="E133" i="3"/>
  <c r="K134" i="3"/>
  <c r="K133" i="3" s="1"/>
  <c r="D133" i="3"/>
</calcChain>
</file>

<file path=xl/sharedStrings.xml><?xml version="1.0" encoding="utf-8"?>
<sst xmlns="http://schemas.openxmlformats.org/spreadsheetml/2006/main" count="290" uniqueCount="114">
  <si>
    <t>Комплексный отчет о выполнении муниципальной программы</t>
  </si>
  <si>
    <t>"Сохранение и развитие культуры Воскресенского муниципального района 2014-2018 годы"</t>
  </si>
  <si>
    <t>Муниципальный заказчик : Муниципальное учреждение "Управление культуры администрации Воскресенского муниципального района Московской области"</t>
  </si>
  <si>
    <t>№ п/п</t>
  </si>
  <si>
    <t>2014 год</t>
  </si>
  <si>
    <t>2015 год</t>
  </si>
  <si>
    <t>2016 год</t>
  </si>
  <si>
    <t>Всего</t>
  </si>
  <si>
    <t>Плановый объем финансирования (всего, в т.ч. по источникам)</t>
  </si>
  <si>
    <t>Фактическое финансирования (всего, в т.ч. по источникам)</t>
  </si>
  <si>
    <t>Отчет об оценке результатов реализации мероприятий муниципальной программы</t>
  </si>
  <si>
    <t>Сохранение и развитие культуры Воскресенского муниципального района на 2014-2018 годы</t>
  </si>
  <si>
    <t>за 2016 год</t>
  </si>
  <si>
    <t>Задачи, направленные на достижение цели</t>
  </si>
  <si>
    <t xml:space="preserve">Бюджет Воскресенского муниципального района </t>
  </si>
  <si>
    <t>Федеральный бюджет</t>
  </si>
  <si>
    <t>Бюджет Московской области</t>
  </si>
  <si>
    <t>Бюджет городских и сельских поселений</t>
  </si>
  <si>
    <t>Внебюджетные источники</t>
  </si>
  <si>
    <t>Показатель реализации мероприятий муниципальной программы (подпрограммы)</t>
  </si>
  <si>
    <t>Единица измерения</t>
  </si>
  <si>
    <t>Базовое значение задачи/показателя (на начало реализации программы)</t>
  </si>
  <si>
    <t>Планируемое значение задачи/показателя на 2016 год</t>
  </si>
  <si>
    <t>Достигнутое значение задачи/показателя за 2016 год</t>
  </si>
  <si>
    <t>Причины невыполнения/ несвоевременного выполнения/текщая стадия выполнения/предложения по выполнению</t>
  </si>
  <si>
    <t>Задача 1: Организация библиотечного обслуживания населения и повышение доступности и качества библиотечных услуг с целью увеличения количества посещений библиотек (человек)</t>
  </si>
  <si>
    <t>Основное мероприятие: повышение качества услуг в организации информационного, библиотечного обслуживания населения</t>
  </si>
  <si>
    <t>Источники финансирования</t>
  </si>
  <si>
    <t>Объем финансирования по годам реализации, тысяч рублей:</t>
  </si>
  <si>
    <t>1.</t>
  </si>
  <si>
    <t>Итого:</t>
  </si>
  <si>
    <t>Средства бюджета Воскресенского муниципального района</t>
  </si>
  <si>
    <t>Иные межбюджетные трансферты</t>
  </si>
  <si>
    <t>Средства Федерального Бюджета</t>
  </si>
  <si>
    <t>Средства бюджета Московской области</t>
  </si>
  <si>
    <t>1.1.</t>
  </si>
  <si>
    <t>Средства бюдже Московской области</t>
  </si>
  <si>
    <t>1.1.1.</t>
  </si>
  <si>
    <t>Обеспечение деятельности муниципальных библиотек</t>
  </si>
  <si>
    <t>1.1.2.</t>
  </si>
  <si>
    <t>Софинансирование расходов на повышение заработгной платы работников муниципальных учреждений в сфере культуры</t>
  </si>
  <si>
    <t>1.1.3.</t>
  </si>
  <si>
    <t>Комплектование книжных  фондов муниципальных библиотек Воскресенского муниципального района</t>
  </si>
  <si>
    <t>1.1.4.</t>
  </si>
  <si>
    <t>Проведение праздничных и культурно-массовых мероприятий</t>
  </si>
  <si>
    <t>1.1.5.</t>
  </si>
  <si>
    <t>Выплата денежного поощрения лучшим муниципальным учреждениям культуры, находящимся на территории сельских поселений и их работников</t>
  </si>
  <si>
    <t xml:space="preserve">Наименование подпрограммы, мероприятия </t>
  </si>
  <si>
    <t>Задача 1: Организация культурно-досуговой и театрально-концертной деятельности, с целью увеличения доли населения, участвующего в коллективах народного творчества и школах искусств</t>
  </si>
  <si>
    <t>Основное мероприятие: повышение качества услуг  культурно - досугового и театрально концертного обслуживания населения</t>
  </si>
  <si>
    <t>Обеспечение деятельности учреждений культурно-досугового тип</t>
  </si>
  <si>
    <t>Софинансирование расходов на повышение заработной платы работников муниципальных учреждений культурно-досугового типа</t>
  </si>
  <si>
    <t>Обеспечение деятельности театрально-концертных учреждений</t>
  </si>
  <si>
    <t>Софинансирование расходов на повышение заработной платы работникам театрально-концертных учреждений</t>
  </si>
  <si>
    <t>1.1.6.</t>
  </si>
  <si>
    <t>Благоустройство парка культуры и отдыха</t>
  </si>
  <si>
    <t>1.1.7.</t>
  </si>
  <si>
    <t>Выплата денежного поощрения лучшим муниципальным учреждениям культуры, находящимся на территории сельских поселений и их работникам в 2016 году</t>
  </si>
  <si>
    <t>Средства бюджета городских и сельских поселений</t>
  </si>
  <si>
    <t>Подпрограмма 2 "Развитие культурно-досуговой и театрально-концертной деятельности в Воскресенском муниципальном районе"</t>
  </si>
  <si>
    <t>Подпрограмма 3 "Укрепление материально-технической базы муниципальных учреждений культуры"</t>
  </si>
  <si>
    <t>Задача 1: Укрепление материально-технической базы учреждений культуры путем проведения строительства (реконструкции), ремонтов и материально-технического переоснащения с целью сокращения доли муниципальных учреждений культуры, здания которых находятся в аварийном состоянии и требуют капитального ремонта</t>
  </si>
  <si>
    <t>Основное мероприятие: укрепление материально-технической базы учреждений культуры путем проведения ремонтов и материально-технического переоснащения</t>
  </si>
  <si>
    <t>Укрепление материально-технической базы учреждений культуры путем проведения текущих и капитальных ремонтов</t>
  </si>
  <si>
    <t>Укрепление материально-технической базы учреждений культуры путем материально-технического переоснащения</t>
  </si>
  <si>
    <t>1.2.</t>
  </si>
  <si>
    <t>Основное мероприятие: укрепление материально-технической базы учреждений культуры путем проведения строительства дома культуры в городском поселении им. Цюрупы Воскресенского муниципального района (в том числе ПИР)</t>
  </si>
  <si>
    <t>1.2.1.</t>
  </si>
  <si>
    <t xml:space="preserve"> Строительства дома культуры в городском поселении им. Цюрупы Воскресенского муниципального района (в том числе ПИР)</t>
  </si>
  <si>
    <t>Задача подпрограммы: Организация осуществления функций и полномочий  МКУ "Централизованная бухгалтерия", реализация мероприятий по переходу к "умной социальной политике"</t>
  </si>
  <si>
    <t>Основное мероприятие: Создание условий для реализации Программы</t>
  </si>
  <si>
    <t>Обеспечение деятельности МКУ "Централизованная бухгалтерия"</t>
  </si>
  <si>
    <t>Основное мероприятие: Реализация "умной социальной политики"</t>
  </si>
  <si>
    <t>Проведение анализа перечня услуг (работ) подведомственных муниципальных учреждений с целью его уточнения и отказа от невостребованных услуг (работ)</t>
  </si>
  <si>
    <t>В пределах средств, выделенных на содержание МУ "Управление культуры администрации Воскресенского муниципального района Московской области"</t>
  </si>
  <si>
    <t>1.2.2.</t>
  </si>
  <si>
    <t>Разработка механизма финансирования муниципальных учреждений с учетом оптимизации деятельности и перехода на нормативно-подушевое финансирование</t>
  </si>
  <si>
    <t>1.2.3.</t>
  </si>
  <si>
    <t>Оптимизация численности административно-управленческого персонала учреждений культуры Воскресенского муниципального района</t>
  </si>
  <si>
    <t>Подпрограмма 4 "Обеспечение реализации Программы"</t>
  </si>
  <si>
    <t>Всего, в т.ч.:</t>
  </si>
  <si>
    <t>Итого по муниципальной программе " Сохранение и развитие культуры Воскресенсенкого мйниципального района на 2014-2018 годы"</t>
  </si>
  <si>
    <t>Среднемесячная номинальная начисленная заработная плата работников муниципальных учреждений культуры и искусства</t>
  </si>
  <si>
    <t>Соотношение средней заработной платы работников культуры к средней заработной плате в Московской области</t>
  </si>
  <si>
    <t>Доля библиотек филиалов принявших участие в ежегодном районном конкурсе "Библиотека открытый мир идей"</t>
  </si>
  <si>
    <t>Увеличение количества библиографических записей в сводном электронном каталоге библиотек Воскресенского муниципального района Московской области</t>
  </si>
  <si>
    <t>Увеличение количества посещений библиотек</t>
  </si>
  <si>
    <t>Соотношение средней заработной платы работников учреждений культуры к среднемесячной начисленной заработной плате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</t>
  </si>
  <si>
    <t xml:space="preserve">Соотношение среднемесячной заработной платы работников муниципальных учреждений в сфере культуры за период с 1 сентября 2016 года по 31 декабря 2016 года к среднемесячной заработной плате указанной категории работников за 1 квартал 2016 года в Воскресенском муниципальном районе </t>
  </si>
  <si>
    <t>Планируемый объем финансирования на решение данной задачи (тыс.руб.) 2014-2016гг</t>
  </si>
  <si>
    <t>Фактический объем финансирования на решение данной задачи (тыс.руб.) 2014-2016гг</t>
  </si>
  <si>
    <t>Задача 1: Организация культурно - досуговой  и театрально - концертной  деятельности, с целью увеличения доли населения,  участвующего в коллективах народного творчества и школах искусств.</t>
  </si>
  <si>
    <t>Увеличение количества предоставляемых муниципальными библиотеками муниципальных услуг в электронном виде</t>
  </si>
  <si>
    <t>Соотношение средней заработной платы работников  культуры к средней  заработной плате по Московской области</t>
  </si>
  <si>
    <t>Увеличение доли населения, участвующего в коллективах народного творчества и школах искусств</t>
  </si>
  <si>
    <t xml:space="preserve">Количество стипендий выдающимся деятелям культуры и искусства </t>
  </si>
  <si>
    <t>Исполнение утвержденного театрально-концертного плана  плана мероприятий</t>
  </si>
  <si>
    <t>Количество благоустроенных парков культуры и отдыха</t>
  </si>
  <si>
    <t xml:space="preserve">Количество созданных парков культуры и отдыха </t>
  </si>
  <si>
    <t>Отношение средней заработной платы работников учреждений культуры к среднемесячной начисленной заработной плате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</t>
  </si>
  <si>
    <t>Соотношение среднемесячной заработной платы работников муниципальных учреждений в сфере культуры за период с 1 сентября 2016 года по 31 декабря 2016 года к среднемесячной заработной плате указанной категории работников за 1 квартал 2016 года в Воскресенском муниципальном районе</t>
  </si>
  <si>
    <t>Задача 1: Укрепление материально-технической базы учреждений культуры путем проведения строительства (реконструкции), ремонтов и материально- технического переоснащения с целью сокращения доли муниципальных учреждений культуры здания, которых находятся в аварийном состоянии и требуют капитального ремонта</t>
  </si>
  <si>
    <t xml:space="preserve">Увеличение количества посещений театрально – концертных мероприятий </t>
  </si>
  <si>
    <t xml:space="preserve">Увеличение численности участников культурно –  досуговых мероприятий </t>
  </si>
  <si>
    <t>процент</t>
  </si>
  <si>
    <t>рубль</t>
  </si>
  <si>
    <t>человек</t>
  </si>
  <si>
    <t>Единица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</si>
  <si>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</si>
  <si>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-</t>
  </si>
  <si>
    <t>Подпрограмма 1. Развитие библиотечного дела</t>
  </si>
  <si>
    <t>Подпрограмма 2. Развитие культурно-досуговой и театрально-концертной деятельности в Воскресенском муниципальном районе</t>
  </si>
  <si>
    <t>Подпрограмма 3. Укрепление материально-технической базы муниципальных учреждений культуры</t>
  </si>
  <si>
    <t>Подпрограмма 1 "Развитие библиотечного дела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</si>
</sst>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/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1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4" fontId="3" fillId="2" borderId="1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wrapText="1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9" fillId="0" borderId="7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wrapText="1"/>
    </xf>
    <xf numFmtId="0" fontId="3" fillId="0" borderId="16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wrapText="1"/>
    </xf>
    <xf numFmtId="164" fontId="5" fillId="0" borderId="4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1" fontId="3" fillId="0" borderId="5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" fontId="3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1" fontId="3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0" fillId="0" borderId="3" xfId="0" applyBorder="1"/>
    <xf numFmtId="165" fontId="5" fillId="0" borderId="2" xfId="0" applyNumberFormat="1" applyFont="1" applyBorder="1" applyAlignment="1">
      <alignment horizontal="center" vertical="top" wrapText="1"/>
    </xf>
    <xf numFmtId="165" fontId="5" fillId="0" borderId="3" xfId="0" applyNumberFormat="1" applyFont="1" applyBorder="1" applyAlignment="1">
      <alignment horizontal="center" vertical="top" wrapText="1"/>
    </xf>
    <xf numFmtId="165" fontId="5" fillId="0" borderId="11" xfId="0" applyNumberFormat="1" applyFont="1" applyBorder="1" applyAlignment="1">
      <alignment horizontal="center" vertical="top" wrapText="1"/>
    </xf>
    <xf numFmtId="165" fontId="5" fillId="0" borderId="1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65" fontId="5" fillId="0" borderId="17" xfId="0" applyNumberFormat="1" applyFont="1" applyBorder="1" applyAlignment="1">
      <alignment horizontal="center" vertical="top" wrapText="1"/>
    </xf>
    <xf numFmtId="165" fontId="5" fillId="0" borderId="15" xfId="0" applyNumberFormat="1" applyFont="1" applyBorder="1" applyAlignment="1">
      <alignment horizontal="center" vertical="top" wrapText="1"/>
    </xf>
    <xf numFmtId="165" fontId="5" fillId="0" borderId="21" xfId="0" applyNumberFormat="1" applyFont="1" applyBorder="1" applyAlignment="1">
      <alignment horizontal="center" vertical="top" wrapText="1"/>
    </xf>
    <xf numFmtId="165" fontId="5" fillId="0" borderId="22" xfId="0" applyNumberFormat="1" applyFont="1" applyBorder="1" applyAlignment="1">
      <alignment horizontal="center" vertical="top" wrapText="1"/>
    </xf>
    <xf numFmtId="165" fontId="5" fillId="0" borderId="18" xfId="0" applyNumberFormat="1" applyFont="1" applyBorder="1" applyAlignment="1">
      <alignment horizontal="center" vertical="top" wrapText="1"/>
    </xf>
    <xf numFmtId="165" fontId="5" fillId="0" borderId="19" xfId="0" applyNumberFormat="1" applyFont="1" applyBorder="1" applyAlignment="1">
      <alignment horizontal="center" vertical="top" wrapText="1"/>
    </xf>
    <xf numFmtId="165" fontId="5" fillId="0" borderId="23" xfId="0" applyNumberFormat="1" applyFont="1" applyBorder="1" applyAlignment="1">
      <alignment horizontal="center" vertical="top" wrapText="1"/>
    </xf>
    <xf numFmtId="165" fontId="5" fillId="0" borderId="24" xfId="0" applyNumberFormat="1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5" fillId="0" borderId="17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30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0" fillId="0" borderId="3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5" fontId="5" fillId="0" borderId="31" xfId="0" applyNumberFormat="1" applyFont="1" applyBorder="1" applyAlignment="1">
      <alignment horizontal="center" vertical="top" wrapText="1"/>
    </xf>
    <xf numFmtId="165" fontId="5" fillId="0" borderId="32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9"/>
  <sheetViews>
    <sheetView view="pageBreakPreview" topLeftCell="A13" zoomScale="60" zoomScaleNormal="58" workbookViewId="0">
      <selection activeCell="D11" sqref="D11:K139"/>
    </sheetView>
  </sheetViews>
  <sheetFormatPr defaultColWidth="9.09765625" defaultRowHeight="14.4" x14ac:dyDescent="0.3"/>
  <cols>
    <col min="1" max="1" width="8.3984375" style="6" customWidth="1"/>
    <col min="2" max="2" width="38.59765625" style="6" customWidth="1"/>
    <col min="3" max="3" width="30.3984375" style="6" customWidth="1"/>
    <col min="4" max="4" width="17.19921875" style="6" customWidth="1"/>
    <col min="5" max="5" width="15.09765625" style="6" customWidth="1"/>
    <col min="6" max="6" width="17.296875" style="6" customWidth="1"/>
    <col min="7" max="7" width="13.69921875" style="6" customWidth="1"/>
    <col min="8" max="8" width="16.3984375" style="6" customWidth="1"/>
    <col min="9" max="9" width="18.59765625" style="6" customWidth="1"/>
    <col min="10" max="10" width="18.296875" style="6" customWidth="1"/>
    <col min="11" max="11" width="16.59765625" style="6" customWidth="1"/>
    <col min="12" max="12" width="18" style="6" customWidth="1"/>
    <col min="13" max="13" width="15.296875" style="6" customWidth="1"/>
    <col min="14" max="16384" width="9.09765625" style="6"/>
  </cols>
  <sheetData>
    <row r="2" spans="1:15" ht="15.55" x14ac:dyDescent="0.3">
      <c r="A2" s="1"/>
      <c r="B2" s="1"/>
      <c r="C2" s="1"/>
      <c r="D2" s="1"/>
      <c r="E2" s="1"/>
      <c r="F2" s="1"/>
      <c r="G2" s="14"/>
      <c r="H2" s="14"/>
      <c r="I2" s="14"/>
    </row>
    <row r="3" spans="1:15" ht="21.75" customHeight="1" x14ac:dyDescent="0.3">
      <c r="A3" s="118" t="s">
        <v>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6"/>
      <c r="M3" s="16"/>
      <c r="N3" s="16"/>
      <c r="O3" s="16"/>
    </row>
    <row r="4" spans="1:15" ht="32.299999999999997" customHeight="1" x14ac:dyDescent="0.3">
      <c r="A4" s="118" t="s">
        <v>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6"/>
      <c r="M4" s="16"/>
      <c r="N4" s="16"/>
      <c r="O4" s="16"/>
    </row>
    <row r="5" spans="1:15" ht="25.5" customHeight="1" x14ac:dyDescent="0.3">
      <c r="A5" s="118" t="s">
        <v>2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6"/>
      <c r="M5" s="16"/>
      <c r="N5" s="16"/>
      <c r="O5" s="16"/>
    </row>
    <row r="6" spans="1:15" s="1" customFormat="1" ht="36" customHeight="1" x14ac:dyDescent="0.3">
      <c r="A6" s="112" t="s">
        <v>3</v>
      </c>
      <c r="B6" s="115" t="s">
        <v>47</v>
      </c>
      <c r="C6" s="112" t="s">
        <v>27</v>
      </c>
      <c r="D6" s="119" t="s">
        <v>28</v>
      </c>
      <c r="E6" s="120"/>
      <c r="F6" s="120"/>
      <c r="G6" s="120"/>
      <c r="H6" s="120"/>
      <c r="I6" s="120"/>
      <c r="J6" s="120"/>
      <c r="K6" s="120"/>
    </row>
    <row r="7" spans="1:15" s="1" customFormat="1" ht="39.049999999999997" customHeight="1" x14ac:dyDescent="0.3">
      <c r="A7" s="113"/>
      <c r="B7" s="107"/>
      <c r="C7" s="113"/>
      <c r="D7" s="119" t="s">
        <v>4</v>
      </c>
      <c r="E7" s="119"/>
      <c r="F7" s="119" t="s">
        <v>5</v>
      </c>
      <c r="G7" s="119"/>
      <c r="H7" s="119" t="s">
        <v>6</v>
      </c>
      <c r="I7" s="119"/>
      <c r="J7" s="119" t="s">
        <v>7</v>
      </c>
      <c r="K7" s="119"/>
    </row>
    <row r="8" spans="1:15" s="1" customFormat="1" ht="85.3" customHeight="1" x14ac:dyDescent="0.3">
      <c r="A8" s="114"/>
      <c r="B8" s="107"/>
      <c r="C8" s="114"/>
      <c r="D8" s="4" t="s">
        <v>8</v>
      </c>
      <c r="E8" s="4" t="s">
        <v>9</v>
      </c>
      <c r="F8" s="4" t="s">
        <v>8</v>
      </c>
      <c r="G8" s="4" t="s">
        <v>9</v>
      </c>
      <c r="H8" s="4" t="s">
        <v>8</v>
      </c>
      <c r="I8" s="4" t="s">
        <v>9</v>
      </c>
      <c r="J8" s="4" t="s">
        <v>8</v>
      </c>
      <c r="K8" s="4" t="s">
        <v>9</v>
      </c>
    </row>
    <row r="9" spans="1:15" s="1" customFormat="1" ht="15.55" x14ac:dyDescent="0.3">
      <c r="A9" s="7">
        <v>1</v>
      </c>
      <c r="B9" s="15">
        <v>2</v>
      </c>
      <c r="C9" s="7">
        <v>3</v>
      </c>
      <c r="D9" s="15">
        <v>4</v>
      </c>
      <c r="E9" s="7">
        <v>5</v>
      </c>
      <c r="F9" s="15">
        <v>6</v>
      </c>
      <c r="G9" s="7">
        <v>7</v>
      </c>
      <c r="H9" s="15">
        <v>8</v>
      </c>
      <c r="I9" s="7">
        <v>9</v>
      </c>
      <c r="J9" s="15">
        <v>10</v>
      </c>
      <c r="K9" s="7">
        <v>11</v>
      </c>
    </row>
    <row r="10" spans="1:15" s="1" customFormat="1" ht="15.55" x14ac:dyDescent="0.3">
      <c r="A10" s="112"/>
      <c r="B10" s="89" t="s">
        <v>113</v>
      </c>
      <c r="C10" s="19" t="s">
        <v>30</v>
      </c>
      <c r="D10" s="21">
        <f>SUM(D11:D15)</f>
        <v>1103.3</v>
      </c>
      <c r="E10" s="21">
        <f t="shared" ref="E10:K10" si="0">SUM(E11:E15)</f>
        <v>1103.3</v>
      </c>
      <c r="F10" s="21">
        <f t="shared" si="0"/>
        <v>47061.5</v>
      </c>
      <c r="G10" s="21">
        <f t="shared" si="0"/>
        <v>46632.7</v>
      </c>
      <c r="H10" s="21">
        <f t="shared" si="0"/>
        <v>50593.1</v>
      </c>
      <c r="I10" s="21">
        <f t="shared" si="0"/>
        <v>50590.499999999993</v>
      </c>
      <c r="J10" s="21">
        <f t="shared" si="0"/>
        <v>98757.9</v>
      </c>
      <c r="K10" s="21">
        <f t="shared" si="0"/>
        <v>98326.5</v>
      </c>
    </row>
    <row r="11" spans="1:15" s="1" customFormat="1" ht="48.75" customHeight="1" x14ac:dyDescent="0.3">
      <c r="A11" s="116"/>
      <c r="B11" s="117"/>
      <c r="C11" s="20" t="s">
        <v>31</v>
      </c>
      <c r="D11" s="21">
        <f>D17</f>
        <v>400</v>
      </c>
      <c r="E11" s="21">
        <f t="shared" ref="E11:K11" si="1">E17</f>
        <v>400</v>
      </c>
      <c r="F11" s="21">
        <f t="shared" si="1"/>
        <v>19661.699999999997</v>
      </c>
      <c r="G11" s="21">
        <f t="shared" si="1"/>
        <v>19661.699999999997</v>
      </c>
      <c r="H11" s="21">
        <f t="shared" si="1"/>
        <v>21730.6</v>
      </c>
      <c r="I11" s="21">
        <f t="shared" si="1"/>
        <v>21730.6</v>
      </c>
      <c r="J11" s="21">
        <f t="shared" si="1"/>
        <v>41792.299999999996</v>
      </c>
      <c r="K11" s="21">
        <f t="shared" si="1"/>
        <v>41792.299999999996</v>
      </c>
      <c r="L11" s="17">
        <f>D11+F11+H11</f>
        <v>41792.299999999996</v>
      </c>
      <c r="M11" s="17">
        <f>E11+G11+I11</f>
        <v>41792.299999999996</v>
      </c>
    </row>
    <row r="12" spans="1:15" s="1" customFormat="1" ht="31.05" x14ac:dyDescent="0.3">
      <c r="A12" s="116"/>
      <c r="B12" s="117"/>
      <c r="C12" s="20" t="s">
        <v>32</v>
      </c>
      <c r="D12" s="21">
        <f t="shared" ref="D12:K15" si="2">D18</f>
        <v>703.3</v>
      </c>
      <c r="E12" s="21">
        <f>E18</f>
        <v>703.3</v>
      </c>
      <c r="F12" s="21">
        <f t="shared" si="2"/>
        <v>27182.3</v>
      </c>
      <c r="G12" s="21">
        <f t="shared" si="2"/>
        <v>26753.5</v>
      </c>
      <c r="H12" s="21">
        <f t="shared" si="2"/>
        <v>27678.000000000004</v>
      </c>
      <c r="I12" s="21">
        <f t="shared" si="2"/>
        <v>27678</v>
      </c>
      <c r="J12" s="21">
        <f>J18</f>
        <v>55563.600000000006</v>
      </c>
      <c r="K12" s="21">
        <f t="shared" si="2"/>
        <v>55134.8</v>
      </c>
      <c r="L12" s="17">
        <f>D12+F12+H12</f>
        <v>55563.600000000006</v>
      </c>
      <c r="M12" s="17">
        <f t="shared" ref="M12:M15" si="3">E12+G12+I12</f>
        <v>55134.8</v>
      </c>
    </row>
    <row r="13" spans="1:15" s="1" customFormat="1" ht="46.55" x14ac:dyDescent="0.3">
      <c r="A13" s="116"/>
      <c r="B13" s="117"/>
      <c r="C13" s="20" t="s">
        <v>33</v>
      </c>
      <c r="D13" s="21">
        <f t="shared" si="2"/>
        <v>0</v>
      </c>
      <c r="E13" s="21">
        <f t="shared" si="2"/>
        <v>0</v>
      </c>
      <c r="F13" s="21">
        <f t="shared" si="2"/>
        <v>217.5</v>
      </c>
      <c r="G13" s="21">
        <f t="shared" si="2"/>
        <v>217.5</v>
      </c>
      <c r="H13" s="21">
        <f t="shared" si="2"/>
        <v>83.2</v>
      </c>
      <c r="I13" s="21">
        <f t="shared" si="2"/>
        <v>83.2</v>
      </c>
      <c r="J13" s="21">
        <f t="shared" si="2"/>
        <v>300.7</v>
      </c>
      <c r="K13" s="21">
        <f t="shared" si="2"/>
        <v>300.7</v>
      </c>
      <c r="L13" s="17">
        <f t="shared" ref="L13:L15" si="4">D13+F13+H13</f>
        <v>300.7</v>
      </c>
      <c r="M13" s="17">
        <f t="shared" si="3"/>
        <v>300.7</v>
      </c>
    </row>
    <row r="14" spans="1:15" s="1" customFormat="1" ht="31.05" x14ac:dyDescent="0.3">
      <c r="A14" s="116"/>
      <c r="B14" s="117"/>
      <c r="C14" s="20" t="s">
        <v>34</v>
      </c>
      <c r="D14" s="21">
        <f t="shared" si="2"/>
        <v>0</v>
      </c>
      <c r="E14" s="21">
        <f t="shared" si="2"/>
        <v>0</v>
      </c>
      <c r="F14" s="21">
        <f t="shared" si="2"/>
        <v>0</v>
      </c>
      <c r="G14" s="21">
        <f t="shared" si="2"/>
        <v>0</v>
      </c>
      <c r="H14" s="21">
        <f t="shared" si="2"/>
        <v>1072.2</v>
      </c>
      <c r="I14" s="21">
        <f t="shared" si="2"/>
        <v>1072.2</v>
      </c>
      <c r="J14" s="21">
        <f t="shared" si="2"/>
        <v>1072.2</v>
      </c>
      <c r="K14" s="21">
        <f t="shared" si="2"/>
        <v>1072.2</v>
      </c>
      <c r="L14" s="17">
        <f t="shared" si="4"/>
        <v>1072.2</v>
      </c>
      <c r="M14" s="17">
        <f t="shared" si="3"/>
        <v>1072.2</v>
      </c>
    </row>
    <row r="15" spans="1:15" s="1" customFormat="1" ht="31.05" x14ac:dyDescent="0.3">
      <c r="A15" s="116"/>
      <c r="B15" s="117"/>
      <c r="C15" s="20" t="s">
        <v>18</v>
      </c>
      <c r="D15" s="21">
        <f t="shared" si="2"/>
        <v>0</v>
      </c>
      <c r="E15" s="21">
        <f t="shared" si="2"/>
        <v>0</v>
      </c>
      <c r="F15" s="21">
        <f t="shared" si="2"/>
        <v>0</v>
      </c>
      <c r="G15" s="21">
        <f t="shared" si="2"/>
        <v>0</v>
      </c>
      <c r="H15" s="21">
        <f t="shared" si="2"/>
        <v>29.1</v>
      </c>
      <c r="I15" s="21">
        <f t="shared" si="2"/>
        <v>26.5</v>
      </c>
      <c r="J15" s="21">
        <f t="shared" si="2"/>
        <v>29.1</v>
      </c>
      <c r="K15" s="21">
        <f t="shared" si="2"/>
        <v>26.5</v>
      </c>
      <c r="L15" s="17">
        <f t="shared" si="4"/>
        <v>29.1</v>
      </c>
      <c r="M15" s="17">
        <f t="shared" si="3"/>
        <v>26.5</v>
      </c>
    </row>
    <row r="16" spans="1:15" s="1" customFormat="1" ht="27" customHeight="1" x14ac:dyDescent="0.3">
      <c r="A16" s="101" t="s">
        <v>29</v>
      </c>
      <c r="B16" s="104" t="s">
        <v>25</v>
      </c>
      <c r="C16" s="8" t="s">
        <v>30</v>
      </c>
      <c r="D16" s="9">
        <f>SUM(D17:D21)</f>
        <v>1103.3</v>
      </c>
      <c r="E16" s="9">
        <f t="shared" ref="E16:K16" si="5">SUM(E17:E21)</f>
        <v>1103.3</v>
      </c>
      <c r="F16" s="9">
        <f t="shared" si="5"/>
        <v>47061.5</v>
      </c>
      <c r="G16" s="9">
        <f t="shared" si="5"/>
        <v>46632.7</v>
      </c>
      <c r="H16" s="9">
        <f t="shared" si="5"/>
        <v>50593.1</v>
      </c>
      <c r="I16" s="9">
        <f t="shared" si="5"/>
        <v>50590.499999999993</v>
      </c>
      <c r="J16" s="9">
        <f t="shared" si="5"/>
        <v>98757.9</v>
      </c>
      <c r="K16" s="9">
        <f t="shared" si="5"/>
        <v>98326.5</v>
      </c>
      <c r="L16" s="17">
        <f t="shared" ref="L16:L21" si="6">D16+F16+H16</f>
        <v>98757.9</v>
      </c>
      <c r="M16" s="17">
        <f t="shared" ref="M16:M21" si="7">E16+G16+I16</f>
        <v>98326.5</v>
      </c>
    </row>
    <row r="17" spans="1:13" s="1" customFormat="1" ht="66.75" customHeight="1" x14ac:dyDescent="0.3">
      <c r="A17" s="102"/>
      <c r="B17" s="105"/>
      <c r="C17" s="10" t="s">
        <v>31</v>
      </c>
      <c r="D17" s="9">
        <f>D23</f>
        <v>400</v>
      </c>
      <c r="E17" s="9">
        <f t="shared" ref="E17:K17" si="8">E23</f>
        <v>400</v>
      </c>
      <c r="F17" s="9">
        <f t="shared" si="8"/>
        <v>19661.699999999997</v>
      </c>
      <c r="G17" s="9">
        <f t="shared" si="8"/>
        <v>19661.699999999997</v>
      </c>
      <c r="H17" s="9">
        <f t="shared" si="8"/>
        <v>21730.6</v>
      </c>
      <c r="I17" s="9">
        <f t="shared" si="8"/>
        <v>21730.6</v>
      </c>
      <c r="J17" s="9">
        <f t="shared" si="8"/>
        <v>41792.299999999996</v>
      </c>
      <c r="K17" s="9">
        <f t="shared" si="8"/>
        <v>41792.299999999996</v>
      </c>
      <c r="L17" s="17">
        <f t="shared" si="6"/>
        <v>41792.299999999996</v>
      </c>
      <c r="M17" s="17">
        <f t="shared" si="7"/>
        <v>41792.299999999996</v>
      </c>
    </row>
    <row r="18" spans="1:13" s="1" customFormat="1" ht="30.05" customHeight="1" x14ac:dyDescent="0.3">
      <c r="A18" s="102"/>
      <c r="B18" s="105"/>
      <c r="C18" s="10" t="s">
        <v>32</v>
      </c>
      <c r="D18" s="9">
        <f>D24</f>
        <v>703.3</v>
      </c>
      <c r="E18" s="9">
        <f t="shared" ref="E18:K18" si="9">E24</f>
        <v>703.3</v>
      </c>
      <c r="F18" s="9">
        <f t="shared" si="9"/>
        <v>27182.3</v>
      </c>
      <c r="G18" s="9">
        <f t="shared" si="9"/>
        <v>26753.5</v>
      </c>
      <c r="H18" s="9">
        <f t="shared" si="9"/>
        <v>27678.000000000004</v>
      </c>
      <c r="I18" s="9">
        <f t="shared" si="9"/>
        <v>27678</v>
      </c>
      <c r="J18" s="9">
        <f t="shared" si="9"/>
        <v>55563.600000000006</v>
      </c>
      <c r="K18" s="9">
        <f t="shared" si="9"/>
        <v>55134.8</v>
      </c>
      <c r="L18" s="17">
        <f t="shared" si="6"/>
        <v>55563.600000000006</v>
      </c>
      <c r="M18" s="17">
        <f t="shared" si="7"/>
        <v>55134.8</v>
      </c>
    </row>
    <row r="19" spans="1:13" s="1" customFormat="1" ht="33.799999999999997" customHeight="1" x14ac:dyDescent="0.3">
      <c r="A19" s="102"/>
      <c r="B19" s="105"/>
      <c r="C19" s="10" t="s">
        <v>33</v>
      </c>
      <c r="D19" s="9">
        <f>D25</f>
        <v>0</v>
      </c>
      <c r="E19" s="9">
        <f t="shared" ref="E19:K19" si="10">E25</f>
        <v>0</v>
      </c>
      <c r="F19" s="9">
        <f t="shared" si="10"/>
        <v>217.5</v>
      </c>
      <c r="G19" s="9">
        <f t="shared" si="10"/>
        <v>217.5</v>
      </c>
      <c r="H19" s="9">
        <f t="shared" si="10"/>
        <v>83.2</v>
      </c>
      <c r="I19" s="9">
        <f t="shared" si="10"/>
        <v>83.2</v>
      </c>
      <c r="J19" s="9">
        <f t="shared" si="10"/>
        <v>300.7</v>
      </c>
      <c r="K19" s="9">
        <f t="shared" si="10"/>
        <v>300.7</v>
      </c>
      <c r="L19" s="17">
        <f t="shared" si="6"/>
        <v>300.7</v>
      </c>
      <c r="M19" s="17">
        <f t="shared" si="7"/>
        <v>300.7</v>
      </c>
    </row>
    <row r="20" spans="1:13" s="1" customFormat="1" ht="33.799999999999997" customHeight="1" x14ac:dyDescent="0.3">
      <c r="A20" s="102"/>
      <c r="B20" s="105"/>
      <c r="C20" s="10" t="s">
        <v>34</v>
      </c>
      <c r="D20" s="9">
        <f>D26</f>
        <v>0</v>
      </c>
      <c r="E20" s="9">
        <f t="shared" ref="E20:K20" si="11">E26</f>
        <v>0</v>
      </c>
      <c r="F20" s="9">
        <f t="shared" si="11"/>
        <v>0</v>
      </c>
      <c r="G20" s="9">
        <f t="shared" si="11"/>
        <v>0</v>
      </c>
      <c r="H20" s="9">
        <f t="shared" si="11"/>
        <v>1072.2</v>
      </c>
      <c r="I20" s="9">
        <f t="shared" si="11"/>
        <v>1072.2</v>
      </c>
      <c r="J20" s="9">
        <f t="shared" si="11"/>
        <v>1072.2</v>
      </c>
      <c r="K20" s="9">
        <f t="shared" si="11"/>
        <v>1072.2</v>
      </c>
      <c r="L20" s="17">
        <f t="shared" si="6"/>
        <v>1072.2</v>
      </c>
      <c r="M20" s="17">
        <f t="shared" si="7"/>
        <v>1072.2</v>
      </c>
    </row>
    <row r="21" spans="1:13" s="1" customFormat="1" ht="32.299999999999997" customHeight="1" x14ac:dyDescent="0.3">
      <c r="A21" s="103"/>
      <c r="B21" s="105"/>
      <c r="C21" s="10" t="s">
        <v>18</v>
      </c>
      <c r="D21" s="9">
        <f>D27</f>
        <v>0</v>
      </c>
      <c r="E21" s="9">
        <f t="shared" ref="E21:K21" si="12">E27</f>
        <v>0</v>
      </c>
      <c r="F21" s="9">
        <f t="shared" si="12"/>
        <v>0</v>
      </c>
      <c r="G21" s="9">
        <f t="shared" si="12"/>
        <v>0</v>
      </c>
      <c r="H21" s="9">
        <f t="shared" si="12"/>
        <v>29.1</v>
      </c>
      <c r="I21" s="9">
        <f t="shared" si="12"/>
        <v>26.5</v>
      </c>
      <c r="J21" s="9">
        <f t="shared" si="12"/>
        <v>29.1</v>
      </c>
      <c r="K21" s="9">
        <f t="shared" si="12"/>
        <v>26.5</v>
      </c>
      <c r="L21" s="17">
        <f t="shared" si="6"/>
        <v>29.1</v>
      </c>
      <c r="M21" s="17">
        <f t="shared" si="7"/>
        <v>26.5</v>
      </c>
    </row>
    <row r="22" spans="1:13" s="1" customFormat="1" ht="34.5" customHeight="1" x14ac:dyDescent="0.3">
      <c r="A22" s="106" t="s">
        <v>35</v>
      </c>
      <c r="B22" s="109" t="s">
        <v>26</v>
      </c>
      <c r="C22" s="3" t="s">
        <v>30</v>
      </c>
      <c r="D22" s="11">
        <f>SUM(D23:D27)</f>
        <v>1103.3</v>
      </c>
      <c r="E22" s="11">
        <f t="shared" ref="E22:K22" si="13">SUM(E23:E27)</f>
        <v>1103.3</v>
      </c>
      <c r="F22" s="11">
        <f t="shared" si="13"/>
        <v>47061.5</v>
      </c>
      <c r="G22" s="11">
        <f t="shared" si="13"/>
        <v>46632.7</v>
      </c>
      <c r="H22" s="11">
        <f t="shared" si="13"/>
        <v>50593.1</v>
      </c>
      <c r="I22" s="11">
        <f t="shared" si="13"/>
        <v>50590.499999999993</v>
      </c>
      <c r="J22" s="11">
        <f t="shared" si="13"/>
        <v>98757.9</v>
      </c>
      <c r="K22" s="11">
        <f t="shared" si="13"/>
        <v>98326.5</v>
      </c>
      <c r="L22" s="17">
        <f t="shared" ref="L22:L28" si="14">D22+F22+H22</f>
        <v>98757.9</v>
      </c>
      <c r="M22" s="17">
        <f t="shared" ref="M22:M28" si="15">E22+G22+I22</f>
        <v>98326.5</v>
      </c>
    </row>
    <row r="23" spans="1:13" s="1" customFormat="1" ht="47.25" customHeight="1" x14ac:dyDescent="0.3">
      <c r="A23" s="107"/>
      <c r="B23" s="110"/>
      <c r="C23" s="3" t="s">
        <v>31</v>
      </c>
      <c r="D23" s="12">
        <f>D29+D33+D37+D41</f>
        <v>400</v>
      </c>
      <c r="E23" s="12">
        <f t="shared" ref="E23:I23" si="16">E29+E33+E37+E41</f>
        <v>400</v>
      </c>
      <c r="F23" s="12">
        <f t="shared" si="16"/>
        <v>19661.699999999997</v>
      </c>
      <c r="G23" s="12">
        <f t="shared" si="16"/>
        <v>19661.699999999997</v>
      </c>
      <c r="H23" s="12">
        <f t="shared" si="16"/>
        <v>21730.6</v>
      </c>
      <c r="I23" s="12">
        <f t="shared" si="16"/>
        <v>21730.6</v>
      </c>
      <c r="J23" s="12">
        <f>J29+J33+J37+J41</f>
        <v>41792.299999999996</v>
      </c>
      <c r="K23" s="12">
        <f>K29+K33+K37+K41</f>
        <v>41792.299999999996</v>
      </c>
      <c r="L23" s="17">
        <f t="shared" si="14"/>
        <v>41792.299999999996</v>
      </c>
      <c r="M23" s="17">
        <f t="shared" si="15"/>
        <v>41792.299999999996</v>
      </c>
    </row>
    <row r="24" spans="1:13" s="1" customFormat="1" ht="31.05" x14ac:dyDescent="0.3">
      <c r="A24" s="107"/>
      <c r="B24" s="110"/>
      <c r="C24" s="3" t="s">
        <v>32</v>
      </c>
      <c r="D24" s="12">
        <f>D30+D35+D38</f>
        <v>703.3</v>
      </c>
      <c r="E24" s="12">
        <f t="shared" ref="E24:I24" si="17">E30+E35+E38</f>
        <v>703.3</v>
      </c>
      <c r="F24" s="12">
        <f t="shared" si="17"/>
        <v>27182.3</v>
      </c>
      <c r="G24" s="12">
        <f t="shared" si="17"/>
        <v>26753.5</v>
      </c>
      <c r="H24" s="12">
        <f t="shared" si="17"/>
        <v>27678.000000000004</v>
      </c>
      <c r="I24" s="12">
        <f t="shared" si="17"/>
        <v>27678</v>
      </c>
      <c r="J24" s="12">
        <f>J30+J35+J38</f>
        <v>55563.600000000006</v>
      </c>
      <c r="K24" s="12">
        <f>K30+K35+K38</f>
        <v>55134.8</v>
      </c>
      <c r="L24" s="17">
        <f t="shared" si="14"/>
        <v>55563.600000000006</v>
      </c>
      <c r="M24" s="17">
        <f t="shared" si="15"/>
        <v>55134.8</v>
      </c>
    </row>
    <row r="25" spans="1:13" s="1" customFormat="1" ht="31.05" x14ac:dyDescent="0.3">
      <c r="A25" s="107"/>
      <c r="B25" s="110"/>
      <c r="C25" s="3" t="s">
        <v>33</v>
      </c>
      <c r="D25" s="12">
        <f>D39+D43</f>
        <v>0</v>
      </c>
      <c r="E25" s="12">
        <f t="shared" ref="E25:K25" si="18">E39+E43</f>
        <v>0</v>
      </c>
      <c r="F25" s="12">
        <f t="shared" si="18"/>
        <v>217.5</v>
      </c>
      <c r="G25" s="12">
        <f t="shared" si="18"/>
        <v>217.5</v>
      </c>
      <c r="H25" s="12">
        <f t="shared" si="18"/>
        <v>83.2</v>
      </c>
      <c r="I25" s="12">
        <f t="shared" si="18"/>
        <v>83.2</v>
      </c>
      <c r="J25" s="12">
        <f t="shared" si="18"/>
        <v>300.7</v>
      </c>
      <c r="K25" s="12">
        <f t="shared" si="18"/>
        <v>300.7</v>
      </c>
      <c r="L25" s="17">
        <f t="shared" si="14"/>
        <v>300.7</v>
      </c>
      <c r="M25" s="17">
        <f t="shared" si="15"/>
        <v>300.7</v>
      </c>
    </row>
    <row r="26" spans="1:13" s="1" customFormat="1" ht="31.05" x14ac:dyDescent="0.3">
      <c r="A26" s="107"/>
      <c r="B26" s="110"/>
      <c r="C26" s="3" t="s">
        <v>36</v>
      </c>
      <c r="D26" s="12">
        <f>D34</f>
        <v>0</v>
      </c>
      <c r="E26" s="12">
        <f t="shared" ref="E26:K26" si="19">E34</f>
        <v>0</v>
      </c>
      <c r="F26" s="12">
        <f t="shared" si="19"/>
        <v>0</v>
      </c>
      <c r="G26" s="12">
        <f t="shared" si="19"/>
        <v>0</v>
      </c>
      <c r="H26" s="12">
        <f t="shared" si="19"/>
        <v>1072.2</v>
      </c>
      <c r="I26" s="12">
        <f t="shared" si="19"/>
        <v>1072.2</v>
      </c>
      <c r="J26" s="12">
        <f t="shared" si="19"/>
        <v>1072.2</v>
      </c>
      <c r="K26" s="12">
        <f t="shared" si="19"/>
        <v>1072.2</v>
      </c>
      <c r="L26" s="17">
        <f t="shared" si="14"/>
        <v>1072.2</v>
      </c>
      <c r="M26" s="17">
        <f t="shared" si="15"/>
        <v>1072.2</v>
      </c>
    </row>
    <row r="27" spans="1:13" s="1" customFormat="1" ht="31.05" x14ac:dyDescent="0.3">
      <c r="A27" s="108"/>
      <c r="B27" s="111"/>
      <c r="C27" s="3" t="s">
        <v>18</v>
      </c>
      <c r="D27" s="12">
        <f>D31</f>
        <v>0</v>
      </c>
      <c r="E27" s="12">
        <f t="shared" ref="E27:K27" si="20">E31</f>
        <v>0</v>
      </c>
      <c r="F27" s="12">
        <f t="shared" si="20"/>
        <v>0</v>
      </c>
      <c r="G27" s="12">
        <f t="shared" si="20"/>
        <v>0</v>
      </c>
      <c r="H27" s="12">
        <f t="shared" si="20"/>
        <v>29.1</v>
      </c>
      <c r="I27" s="12">
        <f t="shared" si="20"/>
        <v>26.5</v>
      </c>
      <c r="J27" s="12">
        <f t="shared" si="20"/>
        <v>29.1</v>
      </c>
      <c r="K27" s="12">
        <f t="shared" si="20"/>
        <v>26.5</v>
      </c>
      <c r="L27" s="17">
        <f t="shared" si="14"/>
        <v>29.1</v>
      </c>
      <c r="M27" s="17">
        <f t="shared" si="15"/>
        <v>26.5</v>
      </c>
    </row>
    <row r="28" spans="1:13" s="1" customFormat="1" ht="15.55" x14ac:dyDescent="0.3">
      <c r="A28" s="129" t="s">
        <v>37</v>
      </c>
      <c r="B28" s="104" t="s">
        <v>38</v>
      </c>
      <c r="C28" s="10" t="s">
        <v>30</v>
      </c>
      <c r="D28" s="13">
        <f>SUM(D29:D31)</f>
        <v>0</v>
      </c>
      <c r="E28" s="13">
        <f t="shared" ref="E28:K28" si="21">SUM(E29:E31)</f>
        <v>0</v>
      </c>
      <c r="F28" s="13">
        <f t="shared" si="21"/>
        <v>46177.399999999994</v>
      </c>
      <c r="G28" s="13">
        <f t="shared" si="21"/>
        <v>45748.6</v>
      </c>
      <c r="H28" s="13">
        <f t="shared" si="21"/>
        <v>47546.799999999996</v>
      </c>
      <c r="I28" s="13">
        <f t="shared" si="21"/>
        <v>47544.2</v>
      </c>
      <c r="J28" s="13">
        <f t="shared" si="21"/>
        <v>93724.200000000012</v>
      </c>
      <c r="K28" s="13">
        <f t="shared" si="21"/>
        <v>93292.799999999988</v>
      </c>
      <c r="L28" s="17">
        <f t="shared" si="14"/>
        <v>93724.199999999983</v>
      </c>
      <c r="M28" s="17">
        <f t="shared" si="15"/>
        <v>93292.799999999988</v>
      </c>
    </row>
    <row r="29" spans="1:13" s="1" customFormat="1" ht="62.05" x14ac:dyDescent="0.3">
      <c r="A29" s="102"/>
      <c r="B29" s="105"/>
      <c r="C29" s="10" t="s">
        <v>31</v>
      </c>
      <c r="D29" s="13">
        <v>0</v>
      </c>
      <c r="E29" s="13">
        <v>0</v>
      </c>
      <c r="F29" s="12">
        <v>19334.099999999999</v>
      </c>
      <c r="G29" s="13">
        <v>19334.099999999999</v>
      </c>
      <c r="H29" s="13">
        <f>(21840.9-580.4)+121.6</f>
        <v>21382.1</v>
      </c>
      <c r="I29" s="13">
        <v>21382.1</v>
      </c>
      <c r="J29" s="18">
        <f>D29+F29+H29</f>
        <v>40716.199999999997</v>
      </c>
      <c r="K29" s="18">
        <f t="shared" ref="K29:K31" si="22">E29+G29+I29</f>
        <v>40716.199999999997</v>
      </c>
      <c r="L29" s="17"/>
      <c r="M29" s="17"/>
    </row>
    <row r="30" spans="1:13" s="1" customFormat="1" ht="32.950000000000003" customHeight="1" x14ac:dyDescent="0.3">
      <c r="A30" s="102"/>
      <c r="B30" s="105"/>
      <c r="C30" s="10" t="s">
        <v>32</v>
      </c>
      <c r="D30" s="12">
        <v>0</v>
      </c>
      <c r="E30" s="13">
        <v>0</v>
      </c>
      <c r="F30" s="12">
        <v>26843.3</v>
      </c>
      <c r="G30" s="13">
        <v>26414.5</v>
      </c>
      <c r="H30" s="13">
        <f>26609.7-474.1</f>
        <v>26135.600000000002</v>
      </c>
      <c r="I30" s="13">
        <v>26135.599999999999</v>
      </c>
      <c r="J30" s="18">
        <f t="shared" ref="J30:J31" si="23">D30+F30+H30</f>
        <v>52978.9</v>
      </c>
      <c r="K30" s="18">
        <f t="shared" si="22"/>
        <v>52550.1</v>
      </c>
      <c r="L30" s="17"/>
      <c r="M30" s="17"/>
    </row>
    <row r="31" spans="1:13" s="1" customFormat="1" ht="31.05" x14ac:dyDescent="0.3">
      <c r="A31" s="103"/>
      <c r="B31" s="130"/>
      <c r="C31" s="10" t="s">
        <v>18</v>
      </c>
      <c r="D31" s="12">
        <v>0</v>
      </c>
      <c r="E31" s="13">
        <v>0</v>
      </c>
      <c r="F31" s="13">
        <v>0</v>
      </c>
      <c r="G31" s="13">
        <v>0</v>
      </c>
      <c r="H31" s="13">
        <f>28.8+0.3</f>
        <v>29.1</v>
      </c>
      <c r="I31" s="13">
        <v>26.5</v>
      </c>
      <c r="J31" s="18">
        <f t="shared" si="23"/>
        <v>29.1</v>
      </c>
      <c r="K31" s="18">
        <f t="shared" si="22"/>
        <v>26.5</v>
      </c>
      <c r="L31" s="17"/>
      <c r="M31" s="17"/>
    </row>
    <row r="32" spans="1:13" s="1" customFormat="1" ht="15.55" x14ac:dyDescent="0.3">
      <c r="A32" s="115" t="s">
        <v>39</v>
      </c>
      <c r="B32" s="109" t="s">
        <v>40</v>
      </c>
      <c r="C32" s="3" t="s">
        <v>30</v>
      </c>
      <c r="D32" s="12">
        <f>SUM(D33:D35)</f>
        <v>0</v>
      </c>
      <c r="E32" s="12">
        <f t="shared" ref="E32:I32" si="24">SUM(E33:E35)</f>
        <v>0</v>
      </c>
      <c r="F32" s="12">
        <f t="shared" si="24"/>
        <v>0</v>
      </c>
      <c r="G32" s="12">
        <f t="shared" si="24"/>
        <v>0</v>
      </c>
      <c r="H32" s="12">
        <f t="shared" si="24"/>
        <v>2341</v>
      </c>
      <c r="I32" s="12">
        <f t="shared" si="24"/>
        <v>2341</v>
      </c>
      <c r="J32" s="12">
        <f>SUM(J33:J35)</f>
        <v>2341</v>
      </c>
      <c r="K32" s="12">
        <f>SUM(K33:K35)</f>
        <v>2341</v>
      </c>
      <c r="L32" s="17"/>
      <c r="M32" s="17"/>
    </row>
    <row r="33" spans="1:13" s="1" customFormat="1" ht="49.3" customHeight="1" x14ac:dyDescent="0.3">
      <c r="A33" s="131"/>
      <c r="B33" s="132"/>
      <c r="C33" s="3" t="s">
        <v>31</v>
      </c>
      <c r="D33" s="12">
        <v>0</v>
      </c>
      <c r="E33" s="12">
        <v>0</v>
      </c>
      <c r="F33" s="12">
        <v>0</v>
      </c>
      <c r="G33" s="12">
        <v>0</v>
      </c>
      <c r="H33" s="12">
        <v>56.4</v>
      </c>
      <c r="I33" s="12">
        <v>56.4</v>
      </c>
      <c r="J33" s="18">
        <f>D33+F33+H33</f>
        <v>56.4</v>
      </c>
      <c r="K33" s="18">
        <f>E33+G33+I33</f>
        <v>56.4</v>
      </c>
      <c r="L33" s="17"/>
      <c r="M33" s="17"/>
    </row>
    <row r="34" spans="1:13" s="1" customFormat="1" ht="31.05" x14ac:dyDescent="0.3">
      <c r="A34" s="131"/>
      <c r="B34" s="132"/>
      <c r="C34" s="3" t="s">
        <v>36</v>
      </c>
      <c r="D34" s="12">
        <v>0</v>
      </c>
      <c r="E34" s="12">
        <v>0</v>
      </c>
      <c r="F34" s="12">
        <v>0</v>
      </c>
      <c r="G34" s="12">
        <v>0</v>
      </c>
      <c r="H34" s="12">
        <v>1072.2</v>
      </c>
      <c r="I34" s="12">
        <v>1072.2</v>
      </c>
      <c r="J34" s="18">
        <f t="shared" ref="J34:J35" si="25">D34+F34+H34</f>
        <v>1072.2</v>
      </c>
      <c r="K34" s="18">
        <f t="shared" ref="K34:K35" si="26">E34+G34+I34</f>
        <v>1072.2</v>
      </c>
      <c r="L34" s="17"/>
      <c r="M34" s="17"/>
    </row>
    <row r="35" spans="1:13" s="1" customFormat="1" ht="31.05" x14ac:dyDescent="0.3">
      <c r="A35" s="127"/>
      <c r="B35" s="128"/>
      <c r="C35" s="3" t="s">
        <v>32</v>
      </c>
      <c r="D35" s="12">
        <v>0</v>
      </c>
      <c r="E35" s="12">
        <v>0</v>
      </c>
      <c r="F35" s="12">
        <v>0</v>
      </c>
      <c r="G35" s="12">
        <v>0</v>
      </c>
      <c r="H35" s="12">
        <v>1212.4000000000001</v>
      </c>
      <c r="I35" s="12">
        <v>1212.4000000000001</v>
      </c>
      <c r="J35" s="18">
        <f t="shared" si="25"/>
        <v>1212.4000000000001</v>
      </c>
      <c r="K35" s="18">
        <f t="shared" si="26"/>
        <v>1212.4000000000001</v>
      </c>
      <c r="L35" s="17"/>
      <c r="M35" s="17"/>
    </row>
    <row r="36" spans="1:13" s="1" customFormat="1" ht="15.55" x14ac:dyDescent="0.3">
      <c r="A36" s="106" t="s">
        <v>41</v>
      </c>
      <c r="B36" s="109" t="s">
        <v>42</v>
      </c>
      <c r="C36" s="3" t="s">
        <v>30</v>
      </c>
      <c r="D36" s="12">
        <f>SUM(D37:D39)</f>
        <v>1103.3</v>
      </c>
      <c r="E36" s="12">
        <f t="shared" ref="E36:K36" si="27">SUM(E37:E39)</f>
        <v>1103.3</v>
      </c>
      <c r="F36" s="12">
        <f t="shared" si="27"/>
        <v>614.1</v>
      </c>
      <c r="G36" s="12">
        <f t="shared" si="27"/>
        <v>614.1</v>
      </c>
      <c r="H36" s="12">
        <f t="shared" si="27"/>
        <v>620.80000000000007</v>
      </c>
      <c r="I36" s="12">
        <f t="shared" si="27"/>
        <v>620.80000000000007</v>
      </c>
      <c r="J36" s="12">
        <f t="shared" si="27"/>
        <v>2338.1999999999998</v>
      </c>
      <c r="K36" s="12">
        <f t="shared" si="27"/>
        <v>2338.1999999999998</v>
      </c>
      <c r="L36" s="17"/>
      <c r="M36" s="17"/>
    </row>
    <row r="37" spans="1:13" s="1" customFormat="1" ht="62.05" x14ac:dyDescent="0.3">
      <c r="A37" s="107"/>
      <c r="B37" s="132"/>
      <c r="C37" s="3" t="s">
        <v>31</v>
      </c>
      <c r="D37" s="12">
        <v>400</v>
      </c>
      <c r="E37" s="12">
        <v>400</v>
      </c>
      <c r="F37" s="12">
        <v>207.6</v>
      </c>
      <c r="G37" s="12">
        <v>207.6</v>
      </c>
      <c r="H37" s="12">
        <v>207.6</v>
      </c>
      <c r="I37" s="12">
        <v>207.6</v>
      </c>
      <c r="J37" s="18">
        <f>D37+F37+H37</f>
        <v>815.2</v>
      </c>
      <c r="K37" s="18">
        <f>E37+G37+I37</f>
        <v>815.2</v>
      </c>
      <c r="L37" s="17"/>
      <c r="M37" s="17"/>
    </row>
    <row r="38" spans="1:13" s="1" customFormat="1" ht="31.05" x14ac:dyDescent="0.3">
      <c r="A38" s="107"/>
      <c r="B38" s="132"/>
      <c r="C38" s="3" t="s">
        <v>32</v>
      </c>
      <c r="D38" s="12">
        <v>703.3</v>
      </c>
      <c r="E38" s="12">
        <v>703.3</v>
      </c>
      <c r="F38" s="12">
        <v>339</v>
      </c>
      <c r="G38" s="12">
        <v>339</v>
      </c>
      <c r="H38" s="12">
        <v>330</v>
      </c>
      <c r="I38" s="12">
        <v>330</v>
      </c>
      <c r="J38" s="18">
        <f>D38+F38+H38</f>
        <v>1372.3</v>
      </c>
      <c r="K38" s="18">
        <f t="shared" ref="K38:K39" si="28">E38+G38+I38</f>
        <v>1372.3</v>
      </c>
      <c r="L38" s="17"/>
      <c r="M38" s="17"/>
    </row>
    <row r="39" spans="1:13" s="1" customFormat="1" ht="31.05" x14ac:dyDescent="0.3">
      <c r="A39" s="108"/>
      <c r="B39" s="128"/>
      <c r="C39" s="3" t="s">
        <v>33</v>
      </c>
      <c r="D39" s="12"/>
      <c r="E39" s="12"/>
      <c r="F39" s="12">
        <v>67.5</v>
      </c>
      <c r="G39" s="12">
        <v>67.5</v>
      </c>
      <c r="H39" s="12">
        <v>83.2</v>
      </c>
      <c r="I39" s="12">
        <v>83.2</v>
      </c>
      <c r="J39" s="18">
        <f t="shared" ref="J39" si="29">D39+F39+H39</f>
        <v>150.69999999999999</v>
      </c>
      <c r="K39" s="18">
        <f t="shared" si="28"/>
        <v>150.69999999999999</v>
      </c>
      <c r="L39" s="17"/>
      <c r="M39" s="17"/>
    </row>
    <row r="40" spans="1:13" s="1" customFormat="1" ht="23.95" customHeight="1" x14ac:dyDescent="0.3">
      <c r="A40" s="115" t="s">
        <v>43</v>
      </c>
      <c r="B40" s="109" t="s">
        <v>44</v>
      </c>
      <c r="C40" s="3" t="s">
        <v>30</v>
      </c>
      <c r="D40" s="12">
        <f>D41</f>
        <v>0</v>
      </c>
      <c r="E40" s="12">
        <f t="shared" ref="E40:K40" si="30">E41</f>
        <v>0</v>
      </c>
      <c r="F40" s="12">
        <f t="shared" si="30"/>
        <v>120</v>
      </c>
      <c r="G40" s="12">
        <f t="shared" si="30"/>
        <v>120</v>
      </c>
      <c r="H40" s="12">
        <f t="shared" si="30"/>
        <v>84.5</v>
      </c>
      <c r="I40" s="12">
        <f t="shared" si="30"/>
        <v>84.5</v>
      </c>
      <c r="J40" s="12">
        <f t="shared" si="30"/>
        <v>204.5</v>
      </c>
      <c r="K40" s="12">
        <f t="shared" si="30"/>
        <v>204.5</v>
      </c>
      <c r="L40" s="17"/>
      <c r="M40" s="17"/>
    </row>
    <row r="41" spans="1:13" s="1" customFormat="1" ht="67.599999999999994" customHeight="1" x14ac:dyDescent="0.3">
      <c r="A41" s="127"/>
      <c r="B41" s="128"/>
      <c r="C41" s="4" t="s">
        <v>31</v>
      </c>
      <c r="D41" s="12">
        <v>0</v>
      </c>
      <c r="E41" s="12"/>
      <c r="F41" s="12">
        <v>120</v>
      </c>
      <c r="G41" s="12">
        <v>120</v>
      </c>
      <c r="H41" s="12">
        <f>110-25.5</f>
        <v>84.5</v>
      </c>
      <c r="I41" s="12">
        <v>84.5</v>
      </c>
      <c r="J41" s="18">
        <f>D41+F41+H41</f>
        <v>204.5</v>
      </c>
      <c r="K41" s="18">
        <f>E41+G41+I41</f>
        <v>204.5</v>
      </c>
      <c r="L41" s="17"/>
      <c r="M41" s="17"/>
    </row>
    <row r="42" spans="1:13" s="1" customFormat="1" ht="25.5" customHeight="1" x14ac:dyDescent="0.3">
      <c r="A42" s="106" t="s">
        <v>45</v>
      </c>
      <c r="B42" s="109" t="s">
        <v>46</v>
      </c>
      <c r="C42" s="4" t="s">
        <v>30</v>
      </c>
      <c r="D42" s="12">
        <f>D43</f>
        <v>0</v>
      </c>
      <c r="E42" s="12">
        <f t="shared" ref="E42:K42" si="31">E43</f>
        <v>0</v>
      </c>
      <c r="F42" s="12">
        <f t="shared" si="31"/>
        <v>150</v>
      </c>
      <c r="G42" s="12">
        <f t="shared" si="31"/>
        <v>150</v>
      </c>
      <c r="H42" s="12">
        <f t="shared" si="31"/>
        <v>0</v>
      </c>
      <c r="I42" s="12">
        <f t="shared" si="31"/>
        <v>0</v>
      </c>
      <c r="J42" s="12">
        <f t="shared" si="31"/>
        <v>150</v>
      </c>
      <c r="K42" s="12">
        <f t="shared" si="31"/>
        <v>150</v>
      </c>
      <c r="L42" s="17"/>
      <c r="M42" s="17"/>
    </row>
    <row r="43" spans="1:13" s="1" customFormat="1" ht="98.35" customHeight="1" x14ac:dyDescent="0.3">
      <c r="A43" s="126"/>
      <c r="B43" s="128"/>
      <c r="C43" s="4" t="s">
        <v>33</v>
      </c>
      <c r="D43" s="12">
        <v>0</v>
      </c>
      <c r="E43" s="12">
        <v>0</v>
      </c>
      <c r="F43" s="12">
        <v>150</v>
      </c>
      <c r="G43" s="12">
        <v>150</v>
      </c>
      <c r="H43" s="12">
        <v>0</v>
      </c>
      <c r="I43" s="12">
        <v>0</v>
      </c>
      <c r="J43" s="18">
        <f>D43+F43+H43</f>
        <v>150</v>
      </c>
      <c r="K43" s="18">
        <f>E43+G43+I43</f>
        <v>150</v>
      </c>
      <c r="L43" s="17"/>
      <c r="M43" s="17"/>
    </row>
    <row r="44" spans="1:13" s="1" customFormat="1" ht="32.299999999999997" customHeight="1" x14ac:dyDescent="0.3">
      <c r="A44" s="106"/>
      <c r="B44" s="89" t="s">
        <v>59</v>
      </c>
      <c r="C44" s="19" t="s">
        <v>30</v>
      </c>
      <c r="D44" s="23">
        <f>SUM(D45:D49)</f>
        <v>0</v>
      </c>
      <c r="E44" s="23">
        <f t="shared" ref="E44:K44" si="32">SUM(E45:E49)</f>
        <v>0</v>
      </c>
      <c r="F44" s="23">
        <f t="shared" si="32"/>
        <v>81857.100000000006</v>
      </c>
      <c r="G44" s="23">
        <f t="shared" si="32"/>
        <v>81687.8</v>
      </c>
      <c r="H44" s="23">
        <f t="shared" si="32"/>
        <v>289567.2</v>
      </c>
      <c r="I44" s="23">
        <f t="shared" si="32"/>
        <v>279798.7</v>
      </c>
      <c r="J44" s="23">
        <f t="shared" si="32"/>
        <v>371424.30000000005</v>
      </c>
      <c r="K44" s="23">
        <f t="shared" si="32"/>
        <v>361486.5</v>
      </c>
      <c r="L44" s="17">
        <f>D44+F44+H44</f>
        <v>371424.30000000005</v>
      </c>
      <c r="M44" s="17">
        <f>E44+G44+I44</f>
        <v>361486.5</v>
      </c>
    </row>
    <row r="45" spans="1:13" s="1" customFormat="1" ht="67.599999999999994" customHeight="1" x14ac:dyDescent="0.3">
      <c r="A45" s="125"/>
      <c r="B45" s="90"/>
      <c r="C45" s="20" t="s">
        <v>31</v>
      </c>
      <c r="D45" s="23">
        <f>D51</f>
        <v>0</v>
      </c>
      <c r="E45" s="23">
        <f t="shared" ref="E45:K45" si="33">E51</f>
        <v>0</v>
      </c>
      <c r="F45" s="23">
        <f t="shared" si="33"/>
        <v>57423.7</v>
      </c>
      <c r="G45" s="23">
        <f t="shared" si="33"/>
        <v>57423.4</v>
      </c>
      <c r="H45" s="23">
        <f t="shared" si="33"/>
        <v>62578.099999999991</v>
      </c>
      <c r="I45" s="23">
        <f t="shared" si="33"/>
        <v>62567.199999999997</v>
      </c>
      <c r="J45" s="23">
        <f t="shared" si="33"/>
        <v>120001.8</v>
      </c>
      <c r="K45" s="23">
        <f t="shared" si="33"/>
        <v>119990.6</v>
      </c>
      <c r="L45" s="17">
        <f t="shared" ref="L45:L61" si="34">D45+F45+H45</f>
        <v>120001.79999999999</v>
      </c>
      <c r="M45" s="17">
        <f t="shared" ref="M45:M61" si="35">E45+G45+I45</f>
        <v>119990.6</v>
      </c>
    </row>
    <row r="46" spans="1:13" s="1" customFormat="1" ht="44.35" customHeight="1" x14ac:dyDescent="0.3">
      <c r="A46" s="125"/>
      <c r="B46" s="90"/>
      <c r="C46" s="20" t="s">
        <v>34</v>
      </c>
      <c r="D46" s="23">
        <f>D52</f>
        <v>0</v>
      </c>
      <c r="E46" s="23">
        <f t="shared" ref="E46:K46" si="36">E52</f>
        <v>0</v>
      </c>
      <c r="F46" s="23">
        <f t="shared" si="36"/>
        <v>0</v>
      </c>
      <c r="G46" s="23">
        <f t="shared" si="36"/>
        <v>0</v>
      </c>
      <c r="H46" s="23">
        <f t="shared" si="36"/>
        <v>2088.8000000000002</v>
      </c>
      <c r="I46" s="23">
        <f t="shared" si="36"/>
        <v>2088.8000000000002</v>
      </c>
      <c r="J46" s="23">
        <f t="shared" si="36"/>
        <v>2088.8000000000002</v>
      </c>
      <c r="K46" s="23">
        <f t="shared" si="36"/>
        <v>2088.8000000000002</v>
      </c>
      <c r="L46" s="17">
        <f t="shared" si="34"/>
        <v>2088.8000000000002</v>
      </c>
      <c r="M46" s="17">
        <f t="shared" si="35"/>
        <v>2088.8000000000002</v>
      </c>
    </row>
    <row r="47" spans="1:13" s="1" customFormat="1" ht="44.35" customHeight="1" x14ac:dyDescent="0.3">
      <c r="A47" s="125"/>
      <c r="B47" s="90"/>
      <c r="C47" s="20" t="s">
        <v>32</v>
      </c>
      <c r="D47" s="23">
        <f>D53</f>
        <v>0</v>
      </c>
      <c r="E47" s="23">
        <f t="shared" ref="E47:K47" si="37">E53</f>
        <v>0</v>
      </c>
      <c r="F47" s="23">
        <f t="shared" si="37"/>
        <v>24433.4</v>
      </c>
      <c r="G47" s="23">
        <f t="shared" si="37"/>
        <v>24264.400000000001</v>
      </c>
      <c r="H47" s="23">
        <f t="shared" si="37"/>
        <v>27760.6</v>
      </c>
      <c r="I47" s="23">
        <f t="shared" si="37"/>
        <v>27656.6</v>
      </c>
      <c r="J47" s="23">
        <f t="shared" si="37"/>
        <v>52194</v>
      </c>
      <c r="K47" s="23">
        <f t="shared" si="37"/>
        <v>51920.999999999993</v>
      </c>
      <c r="L47" s="17">
        <f t="shared" si="34"/>
        <v>52194</v>
      </c>
      <c r="M47" s="17">
        <f t="shared" si="35"/>
        <v>51921</v>
      </c>
    </row>
    <row r="48" spans="1:13" s="1" customFormat="1" ht="40.6" customHeight="1" x14ac:dyDescent="0.3">
      <c r="A48" s="125"/>
      <c r="B48" s="90"/>
      <c r="C48" s="20" t="s">
        <v>18</v>
      </c>
      <c r="D48" s="23">
        <f>D54</f>
        <v>0</v>
      </c>
      <c r="E48" s="23">
        <f t="shared" ref="E48:K48" si="38">E54</f>
        <v>0</v>
      </c>
      <c r="F48" s="23">
        <f t="shared" si="38"/>
        <v>0</v>
      </c>
      <c r="G48" s="23">
        <f t="shared" si="38"/>
        <v>0</v>
      </c>
      <c r="H48" s="23">
        <f t="shared" si="38"/>
        <v>5222.9000000000005</v>
      </c>
      <c r="I48" s="23">
        <f t="shared" si="38"/>
        <v>5130.3</v>
      </c>
      <c r="J48" s="23">
        <f t="shared" si="38"/>
        <v>5222.9000000000005</v>
      </c>
      <c r="K48" s="23">
        <f t="shared" si="38"/>
        <v>5130.3</v>
      </c>
      <c r="L48" s="17">
        <f t="shared" si="34"/>
        <v>5222.9000000000005</v>
      </c>
      <c r="M48" s="17">
        <f t="shared" si="35"/>
        <v>5130.3</v>
      </c>
    </row>
    <row r="49" spans="1:13" s="1" customFormat="1" ht="57.75" customHeight="1" x14ac:dyDescent="0.3">
      <c r="A49" s="126"/>
      <c r="B49" s="90"/>
      <c r="C49" s="20" t="s">
        <v>58</v>
      </c>
      <c r="D49" s="23">
        <f>D55</f>
        <v>0</v>
      </c>
      <c r="E49" s="23">
        <f t="shared" ref="E49:K49" si="39">E55</f>
        <v>0</v>
      </c>
      <c r="F49" s="23">
        <f t="shared" si="39"/>
        <v>0</v>
      </c>
      <c r="G49" s="23">
        <f t="shared" si="39"/>
        <v>0</v>
      </c>
      <c r="H49" s="23">
        <f t="shared" si="39"/>
        <v>191916.80000000002</v>
      </c>
      <c r="I49" s="23">
        <f t="shared" si="39"/>
        <v>182355.80000000002</v>
      </c>
      <c r="J49" s="23">
        <f t="shared" si="39"/>
        <v>191916.80000000002</v>
      </c>
      <c r="K49" s="23">
        <f t="shared" si="39"/>
        <v>182355.80000000002</v>
      </c>
      <c r="L49" s="17">
        <f t="shared" si="34"/>
        <v>191916.80000000002</v>
      </c>
      <c r="M49" s="17">
        <f t="shared" si="35"/>
        <v>182355.80000000002</v>
      </c>
    </row>
    <row r="50" spans="1:13" ht="15.55" x14ac:dyDescent="0.3">
      <c r="A50" s="101" t="s">
        <v>29</v>
      </c>
      <c r="B50" s="104" t="s">
        <v>48</v>
      </c>
      <c r="C50" s="8" t="s">
        <v>30</v>
      </c>
      <c r="D50" s="29">
        <f>SUM(D51:D55)</f>
        <v>0</v>
      </c>
      <c r="E50" s="29">
        <f t="shared" ref="E50:K50" si="40">SUM(E51:E55)</f>
        <v>0</v>
      </c>
      <c r="F50" s="29">
        <f t="shared" si="40"/>
        <v>81857.100000000006</v>
      </c>
      <c r="G50" s="29">
        <f t="shared" si="40"/>
        <v>81687.8</v>
      </c>
      <c r="H50" s="29">
        <f t="shared" si="40"/>
        <v>289567.2</v>
      </c>
      <c r="I50" s="29">
        <f t="shared" si="40"/>
        <v>279798.7</v>
      </c>
      <c r="J50" s="29">
        <f t="shared" si="40"/>
        <v>371424.30000000005</v>
      </c>
      <c r="K50" s="29">
        <f t="shared" si="40"/>
        <v>361486.5</v>
      </c>
      <c r="L50" s="17">
        <f t="shared" si="34"/>
        <v>371424.30000000005</v>
      </c>
      <c r="M50" s="17">
        <f t="shared" si="35"/>
        <v>361486.5</v>
      </c>
    </row>
    <row r="51" spans="1:13" ht="62.05" x14ac:dyDescent="0.3">
      <c r="A51" s="121"/>
      <c r="B51" s="123"/>
      <c r="C51" s="10" t="s">
        <v>31</v>
      </c>
      <c r="D51" s="29">
        <f>D57</f>
        <v>0</v>
      </c>
      <c r="E51" s="29">
        <f t="shared" ref="E51:K51" si="41">E57</f>
        <v>0</v>
      </c>
      <c r="F51" s="29">
        <f t="shared" si="41"/>
        <v>57423.7</v>
      </c>
      <c r="G51" s="29">
        <f t="shared" si="41"/>
        <v>57423.4</v>
      </c>
      <c r="H51" s="29">
        <f t="shared" si="41"/>
        <v>62578.099999999991</v>
      </c>
      <c r="I51" s="29">
        <f t="shared" si="41"/>
        <v>62567.199999999997</v>
      </c>
      <c r="J51" s="29">
        <f t="shared" si="41"/>
        <v>120001.8</v>
      </c>
      <c r="K51" s="29">
        <f t="shared" si="41"/>
        <v>119990.6</v>
      </c>
      <c r="L51" s="17">
        <f t="shared" si="34"/>
        <v>120001.79999999999</v>
      </c>
      <c r="M51" s="17">
        <f t="shared" si="35"/>
        <v>119990.6</v>
      </c>
    </row>
    <row r="52" spans="1:13" ht="31.05" x14ac:dyDescent="0.3">
      <c r="A52" s="121"/>
      <c r="B52" s="123"/>
      <c r="C52" s="10" t="s">
        <v>34</v>
      </c>
      <c r="D52" s="29">
        <f>D58</f>
        <v>0</v>
      </c>
      <c r="E52" s="29">
        <f t="shared" ref="E52:K52" si="42">E58</f>
        <v>0</v>
      </c>
      <c r="F52" s="29">
        <f t="shared" si="42"/>
        <v>0</v>
      </c>
      <c r="G52" s="29">
        <f t="shared" si="42"/>
        <v>0</v>
      </c>
      <c r="H52" s="29">
        <f t="shared" si="42"/>
        <v>2088.8000000000002</v>
      </c>
      <c r="I52" s="29">
        <f t="shared" si="42"/>
        <v>2088.8000000000002</v>
      </c>
      <c r="J52" s="29">
        <f t="shared" si="42"/>
        <v>2088.8000000000002</v>
      </c>
      <c r="K52" s="29">
        <f t="shared" si="42"/>
        <v>2088.8000000000002</v>
      </c>
      <c r="L52" s="17">
        <f t="shared" si="34"/>
        <v>2088.8000000000002</v>
      </c>
      <c r="M52" s="17">
        <f t="shared" si="35"/>
        <v>2088.8000000000002</v>
      </c>
    </row>
    <row r="53" spans="1:13" ht="31.05" x14ac:dyDescent="0.3">
      <c r="A53" s="121"/>
      <c r="B53" s="123"/>
      <c r="C53" s="10" t="s">
        <v>32</v>
      </c>
      <c r="D53" s="29">
        <f>D59</f>
        <v>0</v>
      </c>
      <c r="E53" s="29">
        <f t="shared" ref="E53:K53" si="43">E59</f>
        <v>0</v>
      </c>
      <c r="F53" s="29">
        <f t="shared" si="43"/>
        <v>24433.4</v>
      </c>
      <c r="G53" s="29">
        <f t="shared" si="43"/>
        <v>24264.400000000001</v>
      </c>
      <c r="H53" s="29">
        <f t="shared" si="43"/>
        <v>27760.6</v>
      </c>
      <c r="I53" s="29">
        <f t="shared" si="43"/>
        <v>27656.6</v>
      </c>
      <c r="J53" s="29">
        <f t="shared" si="43"/>
        <v>52194</v>
      </c>
      <c r="K53" s="29">
        <f t="shared" si="43"/>
        <v>51920.999999999993</v>
      </c>
      <c r="L53" s="17">
        <f t="shared" si="34"/>
        <v>52194</v>
      </c>
      <c r="M53" s="17">
        <f t="shared" si="35"/>
        <v>51921</v>
      </c>
    </row>
    <row r="54" spans="1:13" ht="31.05" x14ac:dyDescent="0.3">
      <c r="A54" s="121"/>
      <c r="B54" s="123"/>
      <c r="C54" s="10" t="s">
        <v>18</v>
      </c>
      <c r="D54" s="29">
        <f>D60</f>
        <v>0</v>
      </c>
      <c r="E54" s="29">
        <f t="shared" ref="E54:K54" si="44">E60</f>
        <v>0</v>
      </c>
      <c r="F54" s="29">
        <f t="shared" si="44"/>
        <v>0</v>
      </c>
      <c r="G54" s="29">
        <f t="shared" si="44"/>
        <v>0</v>
      </c>
      <c r="H54" s="29">
        <f t="shared" si="44"/>
        <v>5222.9000000000005</v>
      </c>
      <c r="I54" s="29">
        <f t="shared" si="44"/>
        <v>5130.3</v>
      </c>
      <c r="J54" s="29">
        <f t="shared" si="44"/>
        <v>5222.9000000000005</v>
      </c>
      <c r="K54" s="29">
        <f t="shared" si="44"/>
        <v>5130.3</v>
      </c>
      <c r="L54" s="17">
        <f t="shared" si="34"/>
        <v>5222.9000000000005</v>
      </c>
      <c r="M54" s="17">
        <f t="shared" si="35"/>
        <v>5130.3</v>
      </c>
    </row>
    <row r="55" spans="1:13" ht="46.55" x14ac:dyDescent="0.3">
      <c r="A55" s="122"/>
      <c r="B55" s="124"/>
      <c r="C55" s="10" t="s">
        <v>58</v>
      </c>
      <c r="D55" s="29">
        <f>D61</f>
        <v>0</v>
      </c>
      <c r="E55" s="29">
        <f t="shared" ref="E55:K55" si="45">E61</f>
        <v>0</v>
      </c>
      <c r="F55" s="29">
        <f t="shared" si="45"/>
        <v>0</v>
      </c>
      <c r="G55" s="29">
        <f t="shared" si="45"/>
        <v>0</v>
      </c>
      <c r="H55" s="29">
        <f t="shared" si="45"/>
        <v>191916.80000000002</v>
      </c>
      <c r="I55" s="29">
        <f t="shared" si="45"/>
        <v>182355.80000000002</v>
      </c>
      <c r="J55" s="29">
        <f t="shared" si="45"/>
        <v>191916.80000000002</v>
      </c>
      <c r="K55" s="29">
        <f t="shared" si="45"/>
        <v>182355.80000000002</v>
      </c>
      <c r="L55" s="17">
        <f t="shared" si="34"/>
        <v>191916.80000000002</v>
      </c>
      <c r="M55" s="17">
        <f t="shared" si="35"/>
        <v>182355.80000000002</v>
      </c>
    </row>
    <row r="56" spans="1:13" ht="15.55" x14ac:dyDescent="0.3">
      <c r="A56" s="129" t="s">
        <v>35</v>
      </c>
      <c r="B56" s="104" t="s">
        <v>49</v>
      </c>
      <c r="C56" s="8" t="s">
        <v>30</v>
      </c>
      <c r="D56" s="29">
        <f>SUM(D57:D61)</f>
        <v>0</v>
      </c>
      <c r="E56" s="29">
        <f t="shared" ref="E56:K56" si="46">SUM(E57:E61)</f>
        <v>0</v>
      </c>
      <c r="F56" s="29">
        <f t="shared" si="46"/>
        <v>81857.100000000006</v>
      </c>
      <c r="G56" s="29">
        <f t="shared" si="46"/>
        <v>81687.8</v>
      </c>
      <c r="H56" s="29">
        <f t="shared" si="46"/>
        <v>289567.2</v>
      </c>
      <c r="I56" s="29">
        <f t="shared" si="46"/>
        <v>279798.7</v>
      </c>
      <c r="J56" s="29">
        <f t="shared" si="46"/>
        <v>371424.30000000005</v>
      </c>
      <c r="K56" s="29">
        <f t="shared" si="46"/>
        <v>361486.5</v>
      </c>
      <c r="L56" s="17">
        <f t="shared" si="34"/>
        <v>371424.30000000005</v>
      </c>
      <c r="M56" s="17">
        <f t="shared" si="35"/>
        <v>361486.5</v>
      </c>
    </row>
    <row r="57" spans="1:13" ht="62.05" x14ac:dyDescent="0.3">
      <c r="A57" s="107"/>
      <c r="B57" s="110"/>
      <c r="C57" s="10" t="s">
        <v>31</v>
      </c>
      <c r="D57" s="29">
        <f>D63+D68+D73+D77+D81</f>
        <v>0</v>
      </c>
      <c r="E57" s="29">
        <f t="shared" ref="E57:K57" si="47">E63+E68+E73+E77+E81</f>
        <v>0</v>
      </c>
      <c r="F57" s="29">
        <f t="shared" si="47"/>
        <v>57423.7</v>
      </c>
      <c r="G57" s="29">
        <f t="shared" si="47"/>
        <v>57423.4</v>
      </c>
      <c r="H57" s="29">
        <f t="shared" si="47"/>
        <v>62578.099999999991</v>
      </c>
      <c r="I57" s="29">
        <f t="shared" si="47"/>
        <v>62567.199999999997</v>
      </c>
      <c r="J57" s="29">
        <f t="shared" si="47"/>
        <v>120001.8</v>
      </c>
      <c r="K57" s="29">
        <f t="shared" si="47"/>
        <v>119990.6</v>
      </c>
      <c r="L57" s="17">
        <f t="shared" si="34"/>
        <v>120001.79999999999</v>
      </c>
      <c r="M57" s="17">
        <f t="shared" si="35"/>
        <v>119990.6</v>
      </c>
    </row>
    <row r="58" spans="1:13" ht="31.05" x14ac:dyDescent="0.3">
      <c r="A58" s="107"/>
      <c r="B58" s="110"/>
      <c r="C58" s="10" t="s">
        <v>34</v>
      </c>
      <c r="D58" s="29">
        <f>D69+D78</f>
        <v>0</v>
      </c>
      <c r="E58" s="29">
        <f t="shared" ref="E58:K58" si="48">E69+E78</f>
        <v>0</v>
      </c>
      <c r="F58" s="29">
        <f t="shared" si="48"/>
        <v>0</v>
      </c>
      <c r="G58" s="29">
        <f t="shared" si="48"/>
        <v>0</v>
      </c>
      <c r="H58" s="29">
        <f t="shared" si="48"/>
        <v>2088.8000000000002</v>
      </c>
      <c r="I58" s="29">
        <f t="shared" si="48"/>
        <v>2088.8000000000002</v>
      </c>
      <c r="J58" s="29">
        <f t="shared" si="48"/>
        <v>2088.8000000000002</v>
      </c>
      <c r="K58" s="29">
        <f t="shared" si="48"/>
        <v>2088.8000000000002</v>
      </c>
      <c r="L58" s="17">
        <f t="shared" si="34"/>
        <v>2088.8000000000002</v>
      </c>
      <c r="M58" s="17">
        <f t="shared" si="35"/>
        <v>2088.8000000000002</v>
      </c>
    </row>
    <row r="59" spans="1:13" ht="31.05" x14ac:dyDescent="0.3">
      <c r="A59" s="107"/>
      <c r="B59" s="110"/>
      <c r="C59" s="10" t="s">
        <v>32</v>
      </c>
      <c r="D59" s="29">
        <f>D64+D70+D82+D87</f>
        <v>0</v>
      </c>
      <c r="E59" s="29">
        <f t="shared" ref="E59:K59" si="49">E64+E70+E82+E87</f>
        <v>0</v>
      </c>
      <c r="F59" s="29">
        <f t="shared" si="49"/>
        <v>24433.4</v>
      </c>
      <c r="G59" s="29">
        <f t="shared" si="49"/>
        <v>24264.400000000001</v>
      </c>
      <c r="H59" s="29">
        <f t="shared" si="49"/>
        <v>27760.6</v>
      </c>
      <c r="I59" s="29">
        <f t="shared" si="49"/>
        <v>27656.6</v>
      </c>
      <c r="J59" s="29">
        <f t="shared" si="49"/>
        <v>52194</v>
      </c>
      <c r="K59" s="29">
        <f t="shared" si="49"/>
        <v>51920.999999999993</v>
      </c>
      <c r="L59" s="17">
        <f t="shared" si="34"/>
        <v>52194</v>
      </c>
      <c r="M59" s="17">
        <f t="shared" si="35"/>
        <v>51921</v>
      </c>
    </row>
    <row r="60" spans="1:13" ht="31.05" x14ac:dyDescent="0.3">
      <c r="A60" s="107"/>
      <c r="B60" s="110"/>
      <c r="C60" s="10" t="s">
        <v>18</v>
      </c>
      <c r="D60" s="29">
        <f>D65+D74</f>
        <v>0</v>
      </c>
      <c r="E60" s="29">
        <f t="shared" ref="E60:K60" si="50">E65+E74</f>
        <v>0</v>
      </c>
      <c r="F60" s="29">
        <f t="shared" si="50"/>
        <v>0</v>
      </c>
      <c r="G60" s="29">
        <f t="shared" si="50"/>
        <v>0</v>
      </c>
      <c r="H60" s="29">
        <f t="shared" si="50"/>
        <v>5222.9000000000005</v>
      </c>
      <c r="I60" s="29">
        <f t="shared" si="50"/>
        <v>5130.3</v>
      </c>
      <c r="J60" s="29">
        <f t="shared" si="50"/>
        <v>5222.9000000000005</v>
      </c>
      <c r="K60" s="29">
        <f t="shared" si="50"/>
        <v>5130.3</v>
      </c>
      <c r="L60" s="17">
        <f t="shared" si="34"/>
        <v>5222.9000000000005</v>
      </c>
      <c r="M60" s="17">
        <f t="shared" si="35"/>
        <v>5130.3</v>
      </c>
    </row>
    <row r="61" spans="1:13" ht="46.55" x14ac:dyDescent="0.3">
      <c r="A61" s="108"/>
      <c r="B61" s="111"/>
      <c r="C61" s="10" t="s">
        <v>58</v>
      </c>
      <c r="D61" s="29">
        <f>D66+D71+D75+D79+D83+D85</f>
        <v>0</v>
      </c>
      <c r="E61" s="29">
        <f t="shared" ref="E61:K61" si="51">E66+E71+E75+E79+E83+E85</f>
        <v>0</v>
      </c>
      <c r="F61" s="29">
        <f t="shared" si="51"/>
        <v>0</v>
      </c>
      <c r="G61" s="29">
        <f t="shared" si="51"/>
        <v>0</v>
      </c>
      <c r="H61" s="29">
        <f t="shared" si="51"/>
        <v>191916.80000000002</v>
      </c>
      <c r="I61" s="29">
        <f t="shared" si="51"/>
        <v>182355.80000000002</v>
      </c>
      <c r="J61" s="29">
        <f t="shared" si="51"/>
        <v>191916.80000000002</v>
      </c>
      <c r="K61" s="29">
        <f t="shared" si="51"/>
        <v>182355.80000000002</v>
      </c>
      <c r="L61" s="17">
        <f t="shared" si="34"/>
        <v>191916.80000000002</v>
      </c>
      <c r="M61" s="17">
        <f t="shared" si="35"/>
        <v>182355.80000000002</v>
      </c>
    </row>
    <row r="62" spans="1:13" ht="15.55" x14ac:dyDescent="0.3">
      <c r="A62" s="129" t="s">
        <v>37</v>
      </c>
      <c r="B62" s="104" t="s">
        <v>50</v>
      </c>
      <c r="C62" s="8" t="s">
        <v>30</v>
      </c>
      <c r="D62" s="29">
        <f>SUM(D63:D66)</f>
        <v>0</v>
      </c>
      <c r="E62" s="29">
        <f t="shared" ref="E62:K62" si="52">SUM(E63:E66)</f>
        <v>0</v>
      </c>
      <c r="F62" s="29">
        <f t="shared" si="52"/>
        <v>64730.7</v>
      </c>
      <c r="G62" s="29">
        <f t="shared" si="52"/>
        <v>64635.4</v>
      </c>
      <c r="H62" s="29">
        <f t="shared" si="52"/>
        <v>242281.90000000002</v>
      </c>
      <c r="I62" s="29">
        <f t="shared" si="52"/>
        <v>238540.9</v>
      </c>
      <c r="J62" s="29">
        <f t="shared" si="52"/>
        <v>307012.59999999998</v>
      </c>
      <c r="K62" s="29">
        <f t="shared" si="52"/>
        <v>303176.30000000005</v>
      </c>
    </row>
    <row r="63" spans="1:13" ht="62.05" x14ac:dyDescent="0.3">
      <c r="A63" s="107"/>
      <c r="B63" s="110"/>
      <c r="C63" s="10" t="s">
        <v>31</v>
      </c>
      <c r="D63" s="29">
        <v>0</v>
      </c>
      <c r="E63" s="29">
        <v>0</v>
      </c>
      <c r="F63" s="11">
        <v>41215.699999999997</v>
      </c>
      <c r="G63" s="18">
        <v>41215.5</v>
      </c>
      <c r="H63" s="9">
        <f xml:space="preserve"> (45762-1343+2000.2)-455.9</f>
        <v>45963.299999999996</v>
      </c>
      <c r="I63" s="9">
        <f xml:space="preserve"> (45762-1343+2000.2)-455.9</f>
        <v>45963.299999999996</v>
      </c>
      <c r="J63" s="18">
        <f t="shared" ref="J63:K66" si="53">D63+F63+H63</f>
        <v>87179</v>
      </c>
      <c r="K63" s="18">
        <f t="shared" si="53"/>
        <v>87178.799999999988</v>
      </c>
    </row>
    <row r="64" spans="1:13" ht="31.05" x14ac:dyDescent="0.3">
      <c r="A64" s="107"/>
      <c r="B64" s="110"/>
      <c r="C64" s="10" t="s">
        <v>32</v>
      </c>
      <c r="D64" s="29">
        <v>0</v>
      </c>
      <c r="E64" s="29">
        <v>0</v>
      </c>
      <c r="F64" s="11">
        <v>23515</v>
      </c>
      <c r="G64" s="18">
        <v>23419.9</v>
      </c>
      <c r="H64" s="9">
        <f>25359.8+45-47-45</f>
        <v>25312.799999999999</v>
      </c>
      <c r="I64" s="9">
        <f>25359.8+45-47-45</f>
        <v>25312.799999999999</v>
      </c>
      <c r="J64" s="18">
        <f t="shared" si="53"/>
        <v>48827.8</v>
      </c>
      <c r="K64" s="18">
        <f t="shared" si="53"/>
        <v>48732.7</v>
      </c>
    </row>
    <row r="65" spans="1:11" ht="31.05" x14ac:dyDescent="0.3">
      <c r="A65" s="107"/>
      <c r="B65" s="110"/>
      <c r="C65" s="10" t="s">
        <v>18</v>
      </c>
      <c r="D65" s="29">
        <v>0</v>
      </c>
      <c r="E65" s="29">
        <v>0</v>
      </c>
      <c r="F65" s="18">
        <v>0</v>
      </c>
      <c r="G65" s="18"/>
      <c r="H65" s="9">
        <f>3060.8+1250.8</f>
        <v>4311.6000000000004</v>
      </c>
      <c r="I65" s="18">
        <v>4255.7</v>
      </c>
      <c r="J65" s="18">
        <f t="shared" si="53"/>
        <v>4311.6000000000004</v>
      </c>
      <c r="K65" s="18">
        <f t="shared" si="53"/>
        <v>4255.7</v>
      </c>
    </row>
    <row r="66" spans="1:11" ht="46.55" x14ac:dyDescent="0.3">
      <c r="A66" s="108"/>
      <c r="B66" s="111"/>
      <c r="C66" s="10" t="s">
        <v>58</v>
      </c>
      <c r="D66" s="29">
        <v>0</v>
      </c>
      <c r="E66" s="29">
        <v>0</v>
      </c>
      <c r="F66" s="18">
        <v>0</v>
      </c>
      <c r="G66" s="18">
        <v>0</v>
      </c>
      <c r="H66" s="18">
        <v>166694.20000000001</v>
      </c>
      <c r="I66" s="18">
        <v>163009.1</v>
      </c>
      <c r="J66" s="18">
        <f t="shared" si="53"/>
        <v>166694.20000000001</v>
      </c>
      <c r="K66" s="18">
        <f t="shared" si="53"/>
        <v>163009.1</v>
      </c>
    </row>
    <row r="67" spans="1:11" ht="15.55" x14ac:dyDescent="0.3">
      <c r="A67" s="129" t="s">
        <v>39</v>
      </c>
      <c r="B67" s="104" t="s">
        <v>51</v>
      </c>
      <c r="C67" s="8" t="s">
        <v>30</v>
      </c>
      <c r="D67" s="29">
        <f>SUM(D68:D71)</f>
        <v>0</v>
      </c>
      <c r="E67" s="29">
        <f t="shared" ref="E67:K67" si="54">SUM(E68:E71)</f>
        <v>0</v>
      </c>
      <c r="F67" s="29">
        <f t="shared" si="54"/>
        <v>0</v>
      </c>
      <c r="G67" s="29">
        <f t="shared" si="54"/>
        <v>0</v>
      </c>
      <c r="H67" s="29">
        <f t="shared" si="54"/>
        <v>9149.7999999999993</v>
      </c>
      <c r="I67" s="29">
        <f t="shared" si="54"/>
        <v>4064.3</v>
      </c>
      <c r="J67" s="29">
        <f t="shared" si="54"/>
        <v>9149.7999999999993</v>
      </c>
      <c r="K67" s="29">
        <f t="shared" si="54"/>
        <v>4064.3</v>
      </c>
    </row>
    <row r="68" spans="1:11" ht="62.05" x14ac:dyDescent="0.3">
      <c r="A68" s="102"/>
      <c r="B68" s="105"/>
      <c r="C68" s="10" t="s">
        <v>31</v>
      </c>
      <c r="D68" s="29">
        <v>0</v>
      </c>
      <c r="E68" s="29">
        <v>0</v>
      </c>
      <c r="F68" s="29">
        <v>0</v>
      </c>
      <c r="G68" s="29">
        <v>0</v>
      </c>
      <c r="H68" s="11">
        <f>137.6+1343</f>
        <v>1480.6</v>
      </c>
      <c r="I68" s="18">
        <v>1480.6</v>
      </c>
      <c r="J68" s="18">
        <f t="shared" ref="J68:K71" si="55">D68+F68+H68</f>
        <v>1480.6</v>
      </c>
      <c r="K68" s="18">
        <f t="shared" si="55"/>
        <v>1480.6</v>
      </c>
    </row>
    <row r="69" spans="1:11" ht="31.05" x14ac:dyDescent="0.3">
      <c r="A69" s="102"/>
      <c r="B69" s="105"/>
      <c r="C69" s="10" t="s">
        <v>34</v>
      </c>
      <c r="D69" s="29">
        <v>0</v>
      </c>
      <c r="E69" s="29">
        <v>0</v>
      </c>
      <c r="F69" s="29">
        <v>0</v>
      </c>
      <c r="G69" s="29">
        <v>0</v>
      </c>
      <c r="H69" s="11">
        <v>1294.5</v>
      </c>
      <c r="I69" s="18">
        <v>1294.5</v>
      </c>
      <c r="J69" s="18">
        <f t="shared" si="55"/>
        <v>1294.5</v>
      </c>
      <c r="K69" s="18">
        <f t="shared" si="55"/>
        <v>1294.5</v>
      </c>
    </row>
    <row r="70" spans="1:11" ht="31.05" x14ac:dyDescent="0.3">
      <c r="A70" s="102"/>
      <c r="B70" s="105"/>
      <c r="C70" s="10" t="s">
        <v>32</v>
      </c>
      <c r="D70" s="29">
        <v>0</v>
      </c>
      <c r="E70" s="29">
        <v>0</v>
      </c>
      <c r="F70" s="29">
        <v>0</v>
      </c>
      <c r="G70" s="29">
        <v>0</v>
      </c>
      <c r="H70" s="11">
        <v>1289.2</v>
      </c>
      <c r="I70" s="18">
        <v>1289.2</v>
      </c>
      <c r="J70" s="18">
        <f t="shared" si="55"/>
        <v>1289.2</v>
      </c>
      <c r="K70" s="18">
        <f t="shared" si="55"/>
        <v>1289.2</v>
      </c>
    </row>
    <row r="71" spans="1:11" ht="46.55" x14ac:dyDescent="0.3">
      <c r="A71" s="102"/>
      <c r="B71" s="105"/>
      <c r="C71" s="10" t="s">
        <v>58</v>
      </c>
      <c r="D71" s="29">
        <v>0</v>
      </c>
      <c r="E71" s="29">
        <v>0</v>
      </c>
      <c r="F71" s="29">
        <v>0</v>
      </c>
      <c r="G71" s="29">
        <v>0</v>
      </c>
      <c r="H71" s="18">
        <v>5085.5</v>
      </c>
      <c r="I71" s="18"/>
      <c r="J71" s="18">
        <f t="shared" si="55"/>
        <v>5085.5</v>
      </c>
      <c r="K71" s="18">
        <f t="shared" si="55"/>
        <v>0</v>
      </c>
    </row>
    <row r="72" spans="1:11" ht="15.55" x14ac:dyDescent="0.3">
      <c r="A72" s="129" t="s">
        <v>41</v>
      </c>
      <c r="B72" s="104" t="s">
        <v>52</v>
      </c>
      <c r="C72" s="8" t="s">
        <v>30</v>
      </c>
      <c r="D72" s="29">
        <f>SUM(D73:D75)</f>
        <v>0</v>
      </c>
      <c r="E72" s="29">
        <f t="shared" ref="E72:K72" si="56">SUM(E73:E75)</f>
        <v>0</v>
      </c>
      <c r="F72" s="29">
        <f t="shared" si="56"/>
        <v>13587.2</v>
      </c>
      <c r="G72" s="29">
        <f t="shared" si="56"/>
        <v>13587.1</v>
      </c>
      <c r="H72" s="29">
        <f t="shared" si="56"/>
        <v>27197.4</v>
      </c>
      <c r="I72" s="29">
        <f t="shared" si="56"/>
        <v>26504.300000000003</v>
      </c>
      <c r="J72" s="29">
        <f t="shared" si="56"/>
        <v>40784.6</v>
      </c>
      <c r="K72" s="29">
        <f t="shared" si="56"/>
        <v>40091.399999999994</v>
      </c>
    </row>
    <row r="73" spans="1:11" ht="62.05" x14ac:dyDescent="0.3">
      <c r="A73" s="136"/>
      <c r="B73" s="123"/>
      <c r="C73" s="10" t="s">
        <v>31</v>
      </c>
      <c r="D73" s="29">
        <v>0</v>
      </c>
      <c r="E73" s="29">
        <v>0</v>
      </c>
      <c r="F73" s="11">
        <v>13587.2</v>
      </c>
      <c r="G73" s="11">
        <v>13587.1</v>
      </c>
      <c r="H73" s="9">
        <f>(13264+31.6)-7.6</f>
        <v>13288</v>
      </c>
      <c r="I73" s="9">
        <f>(13264+31.6)-7.6</f>
        <v>13288</v>
      </c>
      <c r="J73" s="18">
        <f t="shared" ref="J73:K75" si="57">D73+F73+H73</f>
        <v>26875.200000000001</v>
      </c>
      <c r="K73" s="18">
        <f t="shared" si="57"/>
        <v>26875.1</v>
      </c>
    </row>
    <row r="74" spans="1:11" ht="31.05" x14ac:dyDescent="0.3">
      <c r="A74" s="136"/>
      <c r="B74" s="123"/>
      <c r="C74" s="10" t="s">
        <v>18</v>
      </c>
      <c r="D74" s="29">
        <v>0</v>
      </c>
      <c r="E74" s="29">
        <v>0</v>
      </c>
      <c r="F74" s="29">
        <v>0</v>
      </c>
      <c r="G74" s="29">
        <v>0</v>
      </c>
      <c r="H74" s="9">
        <f>827.6+83.7</f>
        <v>911.30000000000007</v>
      </c>
      <c r="I74" s="18">
        <v>874.6</v>
      </c>
      <c r="J74" s="18">
        <f t="shared" si="57"/>
        <v>911.30000000000007</v>
      </c>
      <c r="K74" s="18">
        <f t="shared" si="57"/>
        <v>874.6</v>
      </c>
    </row>
    <row r="75" spans="1:11" ht="46.55" x14ac:dyDescent="0.3">
      <c r="A75" s="133"/>
      <c r="B75" s="124"/>
      <c r="C75" s="10" t="s">
        <v>58</v>
      </c>
      <c r="D75" s="29">
        <v>0</v>
      </c>
      <c r="E75" s="29">
        <v>0</v>
      </c>
      <c r="F75" s="29">
        <v>0</v>
      </c>
      <c r="G75" s="29">
        <v>0</v>
      </c>
      <c r="H75" s="27">
        <f>10591.2+2406.9</f>
        <v>12998.1</v>
      </c>
      <c r="I75" s="18">
        <v>12341.7</v>
      </c>
      <c r="J75" s="18">
        <f t="shared" si="57"/>
        <v>12998.1</v>
      </c>
      <c r="K75" s="18">
        <f t="shared" si="57"/>
        <v>12341.7</v>
      </c>
    </row>
    <row r="76" spans="1:11" ht="15.55" x14ac:dyDescent="0.3">
      <c r="A76" s="129" t="s">
        <v>43</v>
      </c>
      <c r="B76" s="104" t="s">
        <v>53</v>
      </c>
      <c r="C76" s="8" t="s">
        <v>30</v>
      </c>
      <c r="D76" s="29">
        <f>SUM(D77:D79)</f>
        <v>0</v>
      </c>
      <c r="E76" s="29">
        <f t="shared" ref="E76:K76" si="58">SUM(E77:E79)</f>
        <v>0</v>
      </c>
      <c r="F76" s="29">
        <f t="shared" si="58"/>
        <v>0</v>
      </c>
      <c r="G76" s="29">
        <f t="shared" si="58"/>
        <v>0</v>
      </c>
      <c r="H76" s="29">
        <f t="shared" si="58"/>
        <v>1037.3</v>
      </c>
      <c r="I76" s="29">
        <f t="shared" si="58"/>
        <v>1037.3</v>
      </c>
      <c r="J76" s="29">
        <f t="shared" si="58"/>
        <v>1037.3</v>
      </c>
      <c r="K76" s="29">
        <f t="shared" si="58"/>
        <v>1037.3</v>
      </c>
    </row>
    <row r="77" spans="1:11" ht="62.05" x14ac:dyDescent="0.3">
      <c r="A77" s="136"/>
      <c r="B77" s="123"/>
      <c r="C77" s="10" t="s">
        <v>31</v>
      </c>
      <c r="D77" s="29">
        <v>0</v>
      </c>
      <c r="E77" s="29">
        <v>0</v>
      </c>
      <c r="F77" s="29">
        <v>0</v>
      </c>
      <c r="G77" s="29">
        <v>0</v>
      </c>
      <c r="H77" s="9">
        <v>43</v>
      </c>
      <c r="I77" s="18">
        <v>43</v>
      </c>
      <c r="J77" s="18">
        <f t="shared" ref="J77:K79" si="59">D77+F77+H77</f>
        <v>43</v>
      </c>
      <c r="K77" s="18">
        <f t="shared" si="59"/>
        <v>43</v>
      </c>
    </row>
    <row r="78" spans="1:11" ht="31.05" x14ac:dyDescent="0.3">
      <c r="A78" s="136"/>
      <c r="B78" s="123"/>
      <c r="C78" s="10" t="s">
        <v>34</v>
      </c>
      <c r="D78" s="29">
        <v>0</v>
      </c>
      <c r="E78" s="29">
        <v>0</v>
      </c>
      <c r="F78" s="29">
        <v>0</v>
      </c>
      <c r="G78" s="29">
        <v>0</v>
      </c>
      <c r="H78" s="9">
        <v>794.3</v>
      </c>
      <c r="I78" s="9">
        <v>794.3</v>
      </c>
      <c r="J78" s="18">
        <f t="shared" si="59"/>
        <v>794.3</v>
      </c>
      <c r="K78" s="18">
        <f t="shared" si="59"/>
        <v>794.3</v>
      </c>
    </row>
    <row r="79" spans="1:11" ht="46.55" x14ac:dyDescent="0.3">
      <c r="A79" s="133"/>
      <c r="B79" s="124"/>
      <c r="C79" s="10" t="s">
        <v>58</v>
      </c>
      <c r="D79" s="29">
        <v>0</v>
      </c>
      <c r="E79" s="29">
        <v>0</v>
      </c>
      <c r="F79" s="29">
        <v>0</v>
      </c>
      <c r="G79" s="29">
        <v>0</v>
      </c>
      <c r="H79" s="9">
        <f>332-132</f>
        <v>200</v>
      </c>
      <c r="I79" s="18">
        <v>200</v>
      </c>
      <c r="J79" s="18">
        <f t="shared" si="59"/>
        <v>200</v>
      </c>
      <c r="K79" s="18">
        <f t="shared" si="59"/>
        <v>200</v>
      </c>
    </row>
    <row r="80" spans="1:11" ht="15.8" customHeight="1" x14ac:dyDescent="0.3">
      <c r="A80" s="129" t="s">
        <v>45</v>
      </c>
      <c r="B80" s="104" t="s">
        <v>44</v>
      </c>
      <c r="C80" s="8" t="s">
        <v>30</v>
      </c>
      <c r="D80" s="29">
        <f>SUM(D81:D83)</f>
        <v>0</v>
      </c>
      <c r="E80" s="29">
        <f t="shared" ref="E80:K80" si="60">SUM(E81:E83)</f>
        <v>0</v>
      </c>
      <c r="F80" s="29">
        <f t="shared" si="60"/>
        <v>3539.2000000000003</v>
      </c>
      <c r="G80" s="29">
        <f t="shared" si="60"/>
        <v>3465.3</v>
      </c>
      <c r="H80" s="29">
        <f t="shared" si="60"/>
        <v>9700.7999999999993</v>
      </c>
      <c r="I80" s="29">
        <f t="shared" si="60"/>
        <v>9451.9</v>
      </c>
      <c r="J80" s="29">
        <f t="shared" si="60"/>
        <v>13240</v>
      </c>
      <c r="K80" s="29">
        <f t="shared" si="60"/>
        <v>12917.2</v>
      </c>
    </row>
    <row r="81" spans="1:13" ht="62.05" x14ac:dyDescent="0.3">
      <c r="A81" s="136"/>
      <c r="B81" s="123"/>
      <c r="C81" s="10" t="s">
        <v>31</v>
      </c>
      <c r="D81" s="29">
        <v>0</v>
      </c>
      <c r="E81" s="29">
        <v>0</v>
      </c>
      <c r="F81" s="28">
        <v>2620.8000000000002</v>
      </c>
      <c r="G81" s="18">
        <v>2620.8000000000002</v>
      </c>
      <c r="H81" s="9">
        <f>(1970.5-134.9)-32.4</f>
        <v>1803.1999999999998</v>
      </c>
      <c r="I81" s="18">
        <v>1792.3</v>
      </c>
      <c r="J81" s="18">
        <f>D81+F81+H81</f>
        <v>4424</v>
      </c>
      <c r="K81" s="18">
        <f>E81+G81+I81</f>
        <v>4413.1000000000004</v>
      </c>
    </row>
    <row r="82" spans="1:13" ht="31.05" x14ac:dyDescent="0.3">
      <c r="A82" s="136"/>
      <c r="B82" s="123"/>
      <c r="C82" s="10" t="s">
        <v>32</v>
      </c>
      <c r="D82" s="29">
        <v>0</v>
      </c>
      <c r="E82" s="29">
        <v>0</v>
      </c>
      <c r="F82" s="28">
        <v>918.4</v>
      </c>
      <c r="G82" s="18">
        <v>844.5</v>
      </c>
      <c r="H82" s="28">
        <v>958.6</v>
      </c>
      <c r="I82" s="18">
        <v>854.6</v>
      </c>
      <c r="J82" s="18">
        <f>D82+F82+H82</f>
        <v>1877</v>
      </c>
      <c r="K82" s="18">
        <f>E82+G82+I82</f>
        <v>1699.1</v>
      </c>
    </row>
    <row r="83" spans="1:13" ht="46.55" x14ac:dyDescent="0.3">
      <c r="A83" s="136"/>
      <c r="B83" s="123"/>
      <c r="C83" s="10" t="s">
        <v>58</v>
      </c>
      <c r="D83" s="29">
        <v>0</v>
      </c>
      <c r="E83" s="29">
        <v>0</v>
      </c>
      <c r="F83" s="29">
        <v>0</v>
      </c>
      <c r="G83" s="18"/>
      <c r="H83" s="18">
        <v>6939</v>
      </c>
      <c r="I83" s="18">
        <v>6805</v>
      </c>
      <c r="J83" s="18">
        <f t="shared" ref="J83:K83" si="61">D83+F83+H83</f>
        <v>6939</v>
      </c>
      <c r="K83" s="18">
        <f t="shared" si="61"/>
        <v>6805</v>
      </c>
    </row>
    <row r="84" spans="1:13" ht="15.55" x14ac:dyDescent="0.3">
      <c r="A84" s="129" t="s">
        <v>54</v>
      </c>
      <c r="B84" s="104" t="s">
        <v>55</v>
      </c>
      <c r="C84" s="8" t="s">
        <v>30</v>
      </c>
      <c r="D84" s="29">
        <f>SUM(D85)</f>
        <v>0</v>
      </c>
      <c r="E84" s="29">
        <f t="shared" ref="E84:K84" si="62">SUM(E85)</f>
        <v>0</v>
      </c>
      <c r="F84" s="29">
        <f t="shared" si="62"/>
        <v>0</v>
      </c>
      <c r="G84" s="29">
        <f t="shared" si="62"/>
        <v>0</v>
      </c>
      <c r="H84" s="29">
        <f t="shared" si="62"/>
        <v>0</v>
      </c>
      <c r="I84" s="29">
        <f t="shared" si="62"/>
        <v>0</v>
      </c>
      <c r="J84" s="29">
        <f t="shared" si="62"/>
        <v>0</v>
      </c>
      <c r="K84" s="29">
        <f t="shared" si="62"/>
        <v>0</v>
      </c>
    </row>
    <row r="85" spans="1:13" ht="46.55" x14ac:dyDescent="0.3">
      <c r="A85" s="133"/>
      <c r="B85" s="124"/>
      <c r="C85" s="10" t="s">
        <v>58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18">
        <f>D85+F85+H85</f>
        <v>0</v>
      </c>
      <c r="K85" s="18">
        <f>E85+G85+I85</f>
        <v>0</v>
      </c>
    </row>
    <row r="86" spans="1:13" ht="15.55" x14ac:dyDescent="0.3">
      <c r="A86" s="134" t="s">
        <v>56</v>
      </c>
      <c r="B86" s="104" t="s">
        <v>57</v>
      </c>
      <c r="C86" s="8" t="s">
        <v>30</v>
      </c>
      <c r="D86" s="29">
        <f>SUM(D87)</f>
        <v>0</v>
      </c>
      <c r="E86" s="29">
        <f t="shared" ref="E86:K86" si="63">SUM(E87)</f>
        <v>0</v>
      </c>
      <c r="F86" s="29">
        <f t="shared" si="63"/>
        <v>0</v>
      </c>
      <c r="G86" s="29">
        <f t="shared" si="63"/>
        <v>0</v>
      </c>
      <c r="H86" s="29">
        <f t="shared" si="63"/>
        <v>200</v>
      </c>
      <c r="I86" s="29">
        <f t="shared" si="63"/>
        <v>200</v>
      </c>
      <c r="J86" s="29">
        <f t="shared" si="63"/>
        <v>200</v>
      </c>
      <c r="K86" s="29">
        <f t="shared" si="63"/>
        <v>200</v>
      </c>
    </row>
    <row r="87" spans="1:13" ht="138.75" customHeight="1" x14ac:dyDescent="0.3">
      <c r="A87" s="135"/>
      <c r="B87" s="124"/>
      <c r="C87" s="22" t="s">
        <v>32</v>
      </c>
      <c r="D87" s="29">
        <v>0</v>
      </c>
      <c r="E87" s="29">
        <v>0</v>
      </c>
      <c r="F87" s="29">
        <v>0</v>
      </c>
      <c r="G87" s="29">
        <v>0</v>
      </c>
      <c r="H87" s="18">
        <v>200</v>
      </c>
      <c r="I87" s="18">
        <v>200</v>
      </c>
      <c r="J87" s="18">
        <f>D87+F87+H87</f>
        <v>200</v>
      </c>
      <c r="K87" s="18">
        <f>E87+G87+I87</f>
        <v>200</v>
      </c>
    </row>
    <row r="88" spans="1:13" ht="36" customHeight="1" x14ac:dyDescent="0.3">
      <c r="A88" s="86"/>
      <c r="B88" s="89" t="s">
        <v>60</v>
      </c>
      <c r="C88" s="35" t="s">
        <v>30</v>
      </c>
      <c r="D88" s="36">
        <f>SUM(D89:D93)</f>
        <v>12480.400000000001</v>
      </c>
      <c r="E88" s="36">
        <f t="shared" ref="E88:J88" si="64">SUM(E89:E93)</f>
        <v>11877.300000000001</v>
      </c>
      <c r="F88" s="36">
        <f t="shared" si="64"/>
        <v>3181.7999999999997</v>
      </c>
      <c r="G88" s="36">
        <f t="shared" si="64"/>
        <v>3137.7999999999997</v>
      </c>
      <c r="H88" s="36">
        <f t="shared" si="64"/>
        <v>23020.7</v>
      </c>
      <c r="I88" s="36">
        <f t="shared" si="64"/>
        <v>14443.6</v>
      </c>
      <c r="J88" s="36">
        <f t="shared" si="64"/>
        <v>38682.900000000009</v>
      </c>
      <c r="K88" s="36">
        <f>SUM(K89:K93)</f>
        <v>29458.7</v>
      </c>
      <c r="L88" s="37">
        <f>D88+F88+H88</f>
        <v>38682.9</v>
      </c>
      <c r="M88" s="37">
        <f>E88+G88+I88</f>
        <v>29458.7</v>
      </c>
    </row>
    <row r="89" spans="1:13" ht="68.3" customHeight="1" x14ac:dyDescent="0.3">
      <c r="A89" s="87"/>
      <c r="B89" s="90"/>
      <c r="C89" s="33" t="s">
        <v>31</v>
      </c>
      <c r="D89" s="36">
        <f>D95</f>
        <v>3752.6000000000004</v>
      </c>
      <c r="E89" s="36">
        <f t="shared" ref="E89:J89" si="65">E95</f>
        <v>3752.6000000000004</v>
      </c>
      <c r="F89" s="36">
        <f t="shared" si="65"/>
        <v>2124.6999999999998</v>
      </c>
      <c r="G89" s="36">
        <f t="shared" si="65"/>
        <v>2080.6999999999998</v>
      </c>
      <c r="H89" s="36">
        <f t="shared" si="65"/>
        <v>622.6</v>
      </c>
      <c r="I89" s="36">
        <f t="shared" si="65"/>
        <v>625.70000000000005</v>
      </c>
      <c r="J89" s="36">
        <f t="shared" si="65"/>
        <v>6499.9000000000005</v>
      </c>
      <c r="K89" s="36">
        <f>K95</f>
        <v>6459</v>
      </c>
      <c r="L89" s="37">
        <f>D89+F89+H89</f>
        <v>6499.9000000000005</v>
      </c>
      <c r="M89" s="37">
        <f>E89+G89+I89</f>
        <v>6459</v>
      </c>
    </row>
    <row r="90" spans="1:13" ht="43.5" customHeight="1" x14ac:dyDescent="0.3">
      <c r="A90" s="87"/>
      <c r="B90" s="90"/>
      <c r="C90" s="33" t="s">
        <v>34</v>
      </c>
      <c r="D90" s="36">
        <f>D96</f>
        <v>0</v>
      </c>
      <c r="E90" s="36">
        <f t="shared" ref="D90:K93" si="66">E96</f>
        <v>0</v>
      </c>
      <c r="F90" s="36">
        <f t="shared" si="66"/>
        <v>0</v>
      </c>
      <c r="G90" s="36">
        <f t="shared" si="66"/>
        <v>0</v>
      </c>
      <c r="H90" s="36">
        <f t="shared" si="66"/>
        <v>7600</v>
      </c>
      <c r="I90" s="36">
        <f t="shared" si="66"/>
        <v>0</v>
      </c>
      <c r="J90" s="36">
        <f t="shared" si="66"/>
        <v>7600</v>
      </c>
      <c r="K90" s="36">
        <f t="shared" si="66"/>
        <v>0</v>
      </c>
      <c r="L90" s="37">
        <f t="shared" ref="L90:L94" si="67">D90+F90+H90</f>
        <v>7600</v>
      </c>
      <c r="M90" s="37">
        <f t="shared" ref="M90:M94" si="68">E90+G90+I90</f>
        <v>0</v>
      </c>
    </row>
    <row r="91" spans="1:13" ht="45.7" customHeight="1" x14ac:dyDescent="0.3">
      <c r="A91" s="87"/>
      <c r="B91" s="90"/>
      <c r="C91" s="33" t="s">
        <v>32</v>
      </c>
      <c r="D91" s="36">
        <f t="shared" si="66"/>
        <v>8727.8000000000011</v>
      </c>
      <c r="E91" s="36">
        <f t="shared" si="66"/>
        <v>8124.7000000000007</v>
      </c>
      <c r="F91" s="36">
        <f t="shared" si="66"/>
        <v>507.1</v>
      </c>
      <c r="G91" s="36">
        <f t="shared" si="66"/>
        <v>507.1</v>
      </c>
      <c r="H91" s="36">
        <f t="shared" si="66"/>
        <v>3411.9</v>
      </c>
      <c r="I91" s="36">
        <f t="shared" si="66"/>
        <v>3366.9</v>
      </c>
      <c r="J91" s="36">
        <f t="shared" si="66"/>
        <v>12646.800000000001</v>
      </c>
      <c r="K91" s="36">
        <f t="shared" si="66"/>
        <v>11998.7</v>
      </c>
      <c r="L91" s="37">
        <f t="shared" si="67"/>
        <v>12646.800000000001</v>
      </c>
      <c r="M91" s="37">
        <f t="shared" si="68"/>
        <v>11998.7</v>
      </c>
    </row>
    <row r="92" spans="1:13" ht="41.95" customHeight="1" x14ac:dyDescent="0.3">
      <c r="A92" s="87"/>
      <c r="B92" s="90"/>
      <c r="C92" s="33" t="s">
        <v>18</v>
      </c>
      <c r="D92" s="36">
        <f t="shared" si="66"/>
        <v>0</v>
      </c>
      <c r="E92" s="36">
        <f t="shared" si="66"/>
        <v>0</v>
      </c>
      <c r="F92" s="36">
        <f t="shared" si="66"/>
        <v>550</v>
      </c>
      <c r="G92" s="36">
        <f t="shared" si="66"/>
        <v>550</v>
      </c>
      <c r="H92" s="36">
        <f t="shared" si="66"/>
        <v>1032.5</v>
      </c>
      <c r="I92" s="36">
        <f t="shared" si="66"/>
        <v>1032.5</v>
      </c>
      <c r="J92" s="36">
        <f t="shared" si="66"/>
        <v>1582.5</v>
      </c>
      <c r="K92" s="36">
        <f t="shared" si="66"/>
        <v>1582.5</v>
      </c>
      <c r="L92" s="37">
        <f t="shared" si="67"/>
        <v>1582.5</v>
      </c>
      <c r="M92" s="37">
        <f t="shared" si="68"/>
        <v>1582.5</v>
      </c>
    </row>
    <row r="93" spans="1:13" ht="54" customHeight="1" x14ac:dyDescent="0.3">
      <c r="A93" s="88"/>
      <c r="B93" s="91"/>
      <c r="C93" s="20" t="s">
        <v>58</v>
      </c>
      <c r="D93" s="36">
        <f t="shared" si="66"/>
        <v>0</v>
      </c>
      <c r="E93" s="36">
        <f t="shared" si="66"/>
        <v>0</v>
      </c>
      <c r="F93" s="36">
        <f t="shared" si="66"/>
        <v>0</v>
      </c>
      <c r="G93" s="36">
        <f t="shared" si="66"/>
        <v>0</v>
      </c>
      <c r="H93" s="36">
        <f t="shared" si="66"/>
        <v>10353.700000000001</v>
      </c>
      <c r="I93" s="36">
        <f t="shared" si="66"/>
        <v>9418.5</v>
      </c>
      <c r="J93" s="36">
        <f t="shared" si="66"/>
        <v>10353.700000000001</v>
      </c>
      <c r="K93" s="36">
        <f t="shared" si="66"/>
        <v>9418.5</v>
      </c>
      <c r="L93" s="37">
        <f t="shared" si="67"/>
        <v>10353.700000000001</v>
      </c>
      <c r="M93" s="37">
        <f t="shared" si="68"/>
        <v>9418.5</v>
      </c>
    </row>
    <row r="94" spans="1:13" ht="15.55" x14ac:dyDescent="0.3">
      <c r="A94" s="92" t="s">
        <v>29</v>
      </c>
      <c r="B94" s="98" t="s">
        <v>61</v>
      </c>
      <c r="C94" s="30" t="s">
        <v>30</v>
      </c>
      <c r="D94" s="18">
        <f>SUM(D95:D99)</f>
        <v>12480.400000000001</v>
      </c>
      <c r="E94" s="18">
        <f t="shared" ref="E94:K94" si="69">SUM(E95:E99)</f>
        <v>11877.300000000001</v>
      </c>
      <c r="F94" s="18">
        <f t="shared" si="69"/>
        <v>3181.7999999999997</v>
      </c>
      <c r="G94" s="18">
        <f t="shared" si="69"/>
        <v>3137.7999999999997</v>
      </c>
      <c r="H94" s="18">
        <f t="shared" si="69"/>
        <v>23020.7</v>
      </c>
      <c r="I94" s="18">
        <f t="shared" si="69"/>
        <v>14443.6</v>
      </c>
      <c r="J94" s="18">
        <f t="shared" si="69"/>
        <v>38682.900000000009</v>
      </c>
      <c r="K94" s="18">
        <f t="shared" si="69"/>
        <v>29458.7</v>
      </c>
      <c r="L94" s="37">
        <f t="shared" si="67"/>
        <v>38682.9</v>
      </c>
      <c r="M94" s="37">
        <f t="shared" si="68"/>
        <v>29458.7</v>
      </c>
    </row>
    <row r="95" spans="1:13" ht="62.05" x14ac:dyDescent="0.3">
      <c r="A95" s="93"/>
      <c r="B95" s="99"/>
      <c r="C95" s="3" t="s">
        <v>31</v>
      </c>
      <c r="D95" s="18">
        <f>D101</f>
        <v>3752.6000000000004</v>
      </c>
      <c r="E95" s="18">
        <f t="shared" ref="E95:J95" si="70">E101</f>
        <v>3752.6000000000004</v>
      </c>
      <c r="F95" s="18">
        <f t="shared" si="70"/>
        <v>2124.6999999999998</v>
      </c>
      <c r="G95" s="18">
        <f t="shared" si="70"/>
        <v>2080.6999999999998</v>
      </c>
      <c r="H95" s="18">
        <f t="shared" si="70"/>
        <v>622.6</v>
      </c>
      <c r="I95" s="18">
        <f t="shared" si="70"/>
        <v>625.70000000000005</v>
      </c>
      <c r="J95" s="18">
        <f t="shared" si="70"/>
        <v>6499.9000000000005</v>
      </c>
      <c r="K95" s="18">
        <f>K101</f>
        <v>6459</v>
      </c>
      <c r="L95" s="37">
        <f t="shared" ref="L95:L105" si="71">D95+F95+H95</f>
        <v>6499.9000000000005</v>
      </c>
      <c r="M95" s="37">
        <f t="shared" ref="M95:M105" si="72">E95+G95+I95</f>
        <v>6459</v>
      </c>
    </row>
    <row r="96" spans="1:13" ht="31.05" x14ac:dyDescent="0.3">
      <c r="A96" s="93"/>
      <c r="B96" s="99"/>
      <c r="C96" s="3" t="s">
        <v>34</v>
      </c>
      <c r="D96" s="18">
        <f>D102+D117</f>
        <v>0</v>
      </c>
      <c r="E96" s="18">
        <f t="shared" ref="E96:K96" si="73">E102+E117</f>
        <v>0</v>
      </c>
      <c r="F96" s="18">
        <f t="shared" si="73"/>
        <v>0</v>
      </c>
      <c r="G96" s="18">
        <f t="shared" si="73"/>
        <v>0</v>
      </c>
      <c r="H96" s="18">
        <f t="shared" si="73"/>
        <v>7600</v>
      </c>
      <c r="I96" s="18">
        <f t="shared" si="73"/>
        <v>0</v>
      </c>
      <c r="J96" s="18">
        <f t="shared" si="73"/>
        <v>7600</v>
      </c>
      <c r="K96" s="18">
        <f t="shared" si="73"/>
        <v>0</v>
      </c>
      <c r="L96" s="37">
        <f t="shared" si="71"/>
        <v>7600</v>
      </c>
      <c r="M96" s="37">
        <f t="shared" si="72"/>
        <v>0</v>
      </c>
    </row>
    <row r="97" spans="1:13" ht="31.05" x14ac:dyDescent="0.3">
      <c r="A97" s="93"/>
      <c r="B97" s="99"/>
      <c r="C97" s="3" t="s">
        <v>32</v>
      </c>
      <c r="D97" s="18">
        <f>D103</f>
        <v>8727.8000000000011</v>
      </c>
      <c r="E97" s="18">
        <f t="shared" ref="E97:K97" si="74">E103</f>
        <v>8124.7000000000007</v>
      </c>
      <c r="F97" s="18">
        <f t="shared" si="74"/>
        <v>507.1</v>
      </c>
      <c r="G97" s="18">
        <f t="shared" si="74"/>
        <v>507.1</v>
      </c>
      <c r="H97" s="18">
        <f t="shared" si="74"/>
        <v>3411.9</v>
      </c>
      <c r="I97" s="18">
        <f t="shared" si="74"/>
        <v>3366.9</v>
      </c>
      <c r="J97" s="18">
        <f t="shared" si="74"/>
        <v>12646.800000000001</v>
      </c>
      <c r="K97" s="18">
        <f t="shared" si="74"/>
        <v>11998.7</v>
      </c>
      <c r="L97" s="37">
        <f t="shared" si="71"/>
        <v>12646.800000000001</v>
      </c>
      <c r="M97" s="37">
        <f t="shared" si="72"/>
        <v>11998.7</v>
      </c>
    </row>
    <row r="98" spans="1:13" ht="36.700000000000003" customHeight="1" x14ac:dyDescent="0.3">
      <c r="A98" s="93"/>
      <c r="B98" s="99"/>
      <c r="C98" s="3" t="s">
        <v>18</v>
      </c>
      <c r="D98" s="18">
        <f>D104</f>
        <v>0</v>
      </c>
      <c r="E98" s="18">
        <f t="shared" ref="E98:K98" si="75">E104</f>
        <v>0</v>
      </c>
      <c r="F98" s="18">
        <f t="shared" si="75"/>
        <v>550</v>
      </c>
      <c r="G98" s="18">
        <f t="shared" si="75"/>
        <v>550</v>
      </c>
      <c r="H98" s="18">
        <f t="shared" si="75"/>
        <v>1032.5</v>
      </c>
      <c r="I98" s="18">
        <f t="shared" si="75"/>
        <v>1032.5</v>
      </c>
      <c r="J98" s="18">
        <f t="shared" si="75"/>
        <v>1582.5</v>
      </c>
      <c r="K98" s="18">
        <f t="shared" si="75"/>
        <v>1582.5</v>
      </c>
      <c r="L98" s="37">
        <f t="shared" si="71"/>
        <v>1582.5</v>
      </c>
      <c r="M98" s="37">
        <f t="shared" si="72"/>
        <v>1582.5</v>
      </c>
    </row>
    <row r="99" spans="1:13" ht="89.35" customHeight="1" x14ac:dyDescent="0.3">
      <c r="A99" s="93"/>
      <c r="B99" s="99"/>
      <c r="C99" s="10" t="s">
        <v>58</v>
      </c>
      <c r="D99" s="18">
        <f>D105+D118</f>
        <v>0</v>
      </c>
      <c r="E99" s="18">
        <f t="shared" ref="E99:K99" si="76">E105+E118</f>
        <v>0</v>
      </c>
      <c r="F99" s="18">
        <f t="shared" si="76"/>
        <v>0</v>
      </c>
      <c r="G99" s="18">
        <f t="shared" si="76"/>
        <v>0</v>
      </c>
      <c r="H99" s="18">
        <f t="shared" si="76"/>
        <v>10353.700000000001</v>
      </c>
      <c r="I99" s="18">
        <f t="shared" si="76"/>
        <v>9418.5</v>
      </c>
      <c r="J99" s="18">
        <f t="shared" si="76"/>
        <v>10353.700000000001</v>
      </c>
      <c r="K99" s="18">
        <f t="shared" si="76"/>
        <v>9418.5</v>
      </c>
      <c r="L99" s="37">
        <f t="shared" si="71"/>
        <v>10353.700000000001</v>
      </c>
      <c r="M99" s="37">
        <f t="shared" si="72"/>
        <v>9418.5</v>
      </c>
    </row>
    <row r="100" spans="1:13" ht="15.55" x14ac:dyDescent="0.3">
      <c r="A100" s="92" t="s">
        <v>35</v>
      </c>
      <c r="B100" s="98" t="s">
        <v>62</v>
      </c>
      <c r="C100" s="30" t="s">
        <v>30</v>
      </c>
      <c r="D100" s="18">
        <f>SUM(D101:D105)</f>
        <v>12480.400000000001</v>
      </c>
      <c r="E100" s="18">
        <f t="shared" ref="E100:K100" si="77">SUM(E101:E105)</f>
        <v>11877.300000000001</v>
      </c>
      <c r="F100" s="18">
        <f t="shared" si="77"/>
        <v>3181.7999999999997</v>
      </c>
      <c r="G100" s="18">
        <f t="shared" si="77"/>
        <v>3137.7999999999997</v>
      </c>
      <c r="H100" s="18">
        <f t="shared" si="77"/>
        <v>15020.7</v>
      </c>
      <c r="I100" s="18">
        <f t="shared" si="77"/>
        <v>14443.6</v>
      </c>
      <c r="J100" s="18">
        <f t="shared" si="77"/>
        <v>30682.9</v>
      </c>
      <c r="K100" s="18">
        <f t="shared" si="77"/>
        <v>29458.7</v>
      </c>
      <c r="L100" s="37">
        <f t="shared" si="71"/>
        <v>30682.9</v>
      </c>
      <c r="M100" s="37">
        <f t="shared" si="72"/>
        <v>29458.7</v>
      </c>
    </row>
    <row r="101" spans="1:13" ht="62.05" x14ac:dyDescent="0.3">
      <c r="A101" s="93"/>
      <c r="B101" s="99"/>
      <c r="C101" s="3" t="s">
        <v>31</v>
      </c>
      <c r="D101" s="18">
        <f>D107+D112</f>
        <v>3752.6000000000004</v>
      </c>
      <c r="E101" s="18">
        <f t="shared" ref="E101:I101" si="78">E107+E112</f>
        <v>3752.6000000000004</v>
      </c>
      <c r="F101" s="18">
        <f t="shared" si="78"/>
        <v>2124.6999999999998</v>
      </c>
      <c r="G101" s="18">
        <f t="shared" si="78"/>
        <v>2080.6999999999998</v>
      </c>
      <c r="H101" s="18">
        <f t="shared" si="78"/>
        <v>622.6</v>
      </c>
      <c r="I101" s="18">
        <f t="shared" si="78"/>
        <v>625.70000000000005</v>
      </c>
      <c r="J101" s="18">
        <f>J107+J112</f>
        <v>6499.9000000000005</v>
      </c>
      <c r="K101" s="18">
        <f>K107+K112</f>
        <v>6459</v>
      </c>
      <c r="L101" s="37">
        <f t="shared" si="71"/>
        <v>6499.9000000000005</v>
      </c>
      <c r="M101" s="37">
        <f t="shared" si="72"/>
        <v>6459</v>
      </c>
    </row>
    <row r="102" spans="1:13" ht="31.05" x14ac:dyDescent="0.3">
      <c r="A102" s="93"/>
      <c r="B102" s="99"/>
      <c r="C102" s="3" t="s">
        <v>34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37">
        <f t="shared" si="71"/>
        <v>0</v>
      </c>
      <c r="M102" s="37">
        <f t="shared" si="72"/>
        <v>0</v>
      </c>
    </row>
    <row r="103" spans="1:13" ht="31.05" x14ac:dyDescent="0.3">
      <c r="A103" s="93"/>
      <c r="B103" s="99"/>
      <c r="C103" s="3" t="s">
        <v>32</v>
      </c>
      <c r="D103" s="18">
        <f>D108+D113</f>
        <v>8727.8000000000011</v>
      </c>
      <c r="E103" s="18">
        <f t="shared" ref="E103:K103" si="79">E108+E113</f>
        <v>8124.7000000000007</v>
      </c>
      <c r="F103" s="18">
        <f t="shared" si="79"/>
        <v>507.1</v>
      </c>
      <c r="G103" s="18">
        <f t="shared" si="79"/>
        <v>507.1</v>
      </c>
      <c r="H103" s="18">
        <f t="shared" si="79"/>
        <v>3411.9</v>
      </c>
      <c r="I103" s="18">
        <f t="shared" si="79"/>
        <v>3366.9</v>
      </c>
      <c r="J103" s="18">
        <f>J108+J113</f>
        <v>12646.800000000001</v>
      </c>
      <c r="K103" s="18">
        <f t="shared" si="79"/>
        <v>11998.7</v>
      </c>
      <c r="L103" s="37">
        <f t="shared" si="71"/>
        <v>12646.800000000001</v>
      </c>
      <c r="M103" s="37">
        <f t="shared" si="72"/>
        <v>11998.7</v>
      </c>
    </row>
    <row r="104" spans="1:13" ht="31.05" x14ac:dyDescent="0.3">
      <c r="A104" s="93"/>
      <c r="B104" s="99"/>
      <c r="C104" s="3" t="s">
        <v>18</v>
      </c>
      <c r="D104" s="18">
        <f>D109+D114</f>
        <v>0</v>
      </c>
      <c r="E104" s="18">
        <f t="shared" ref="E104:K104" si="80">E109+E114</f>
        <v>0</v>
      </c>
      <c r="F104" s="18">
        <f t="shared" si="80"/>
        <v>550</v>
      </c>
      <c r="G104" s="18">
        <f t="shared" si="80"/>
        <v>550</v>
      </c>
      <c r="H104" s="18">
        <f t="shared" si="80"/>
        <v>1032.5</v>
      </c>
      <c r="I104" s="18">
        <f t="shared" si="80"/>
        <v>1032.5</v>
      </c>
      <c r="J104" s="18">
        <f t="shared" si="80"/>
        <v>1582.5</v>
      </c>
      <c r="K104" s="18">
        <f t="shared" si="80"/>
        <v>1582.5</v>
      </c>
      <c r="L104" s="37">
        <f t="shared" si="71"/>
        <v>1582.5</v>
      </c>
      <c r="M104" s="37">
        <f t="shared" si="72"/>
        <v>1582.5</v>
      </c>
    </row>
    <row r="105" spans="1:13" ht="46.55" x14ac:dyDescent="0.3">
      <c r="A105" s="93"/>
      <c r="B105" s="99"/>
      <c r="C105" s="10" t="s">
        <v>58</v>
      </c>
      <c r="D105" s="18">
        <f>D110+D115</f>
        <v>0</v>
      </c>
      <c r="E105" s="18">
        <f t="shared" ref="E105:J105" si="81">E110+E115</f>
        <v>0</v>
      </c>
      <c r="F105" s="18">
        <f t="shared" si="81"/>
        <v>0</v>
      </c>
      <c r="G105" s="18">
        <f t="shared" si="81"/>
        <v>0</v>
      </c>
      <c r="H105" s="18">
        <f t="shared" si="81"/>
        <v>9953.7000000000007</v>
      </c>
      <c r="I105" s="18">
        <f t="shared" si="81"/>
        <v>9418.5</v>
      </c>
      <c r="J105" s="18">
        <f t="shared" si="81"/>
        <v>9953.7000000000007</v>
      </c>
      <c r="K105" s="18">
        <f>K110+K115</f>
        <v>9418.5</v>
      </c>
      <c r="L105" s="37">
        <f t="shared" si="71"/>
        <v>9953.7000000000007</v>
      </c>
      <c r="M105" s="37">
        <f t="shared" si="72"/>
        <v>9418.5</v>
      </c>
    </row>
    <row r="106" spans="1:13" ht="15.55" x14ac:dyDescent="0.3">
      <c r="A106" s="94" t="s">
        <v>37</v>
      </c>
      <c r="B106" s="96" t="s">
        <v>63</v>
      </c>
      <c r="C106" s="8" t="s">
        <v>30</v>
      </c>
      <c r="D106" s="18">
        <f>SUM(D107:D110)</f>
        <v>8774</v>
      </c>
      <c r="E106" s="18">
        <f t="shared" ref="E106:K106" si="82">SUM(E107:E110)</f>
        <v>8170.9000000000005</v>
      </c>
      <c r="F106" s="18">
        <f t="shared" si="82"/>
        <v>833</v>
      </c>
      <c r="G106" s="18">
        <f t="shared" si="82"/>
        <v>832</v>
      </c>
      <c r="H106" s="18">
        <f t="shared" si="82"/>
        <v>12261.1</v>
      </c>
      <c r="I106" s="18">
        <f t="shared" si="82"/>
        <v>11732.5</v>
      </c>
      <c r="J106" s="18">
        <f>SUM(J107:J110)</f>
        <v>21868.1</v>
      </c>
      <c r="K106" s="18">
        <f t="shared" si="82"/>
        <v>20735.400000000001</v>
      </c>
      <c r="L106" s="37">
        <f t="shared" ref="L106:L121" si="83">D106+F106+H106</f>
        <v>21868.1</v>
      </c>
      <c r="M106" s="37">
        <f t="shared" ref="M106:M121" si="84">E106+G106+I106</f>
        <v>20735.400000000001</v>
      </c>
    </row>
    <row r="107" spans="1:13" ht="62.05" x14ac:dyDescent="0.3">
      <c r="A107" s="95"/>
      <c r="B107" s="100"/>
      <c r="C107" s="10" t="s">
        <v>31</v>
      </c>
      <c r="D107" s="38">
        <v>413.8</v>
      </c>
      <c r="E107" s="18">
        <v>413.8</v>
      </c>
      <c r="F107" s="38">
        <v>833</v>
      </c>
      <c r="G107" s="18">
        <v>832</v>
      </c>
      <c r="H107" s="38">
        <v>500</v>
      </c>
      <c r="I107" s="18">
        <v>499.1</v>
      </c>
      <c r="J107" s="18">
        <f>D107+F107+H107</f>
        <v>1746.8</v>
      </c>
      <c r="K107" s="18">
        <f t="shared" ref="K107:K109" si="85">E107+G107+I107</f>
        <v>1744.9</v>
      </c>
      <c r="L107" s="37">
        <f t="shared" si="83"/>
        <v>1746.8</v>
      </c>
      <c r="M107" s="37">
        <f t="shared" si="84"/>
        <v>1744.9</v>
      </c>
    </row>
    <row r="108" spans="1:13" ht="31.05" x14ac:dyDescent="0.3">
      <c r="A108" s="95"/>
      <c r="B108" s="100"/>
      <c r="C108" s="10" t="s">
        <v>32</v>
      </c>
      <c r="D108" s="38">
        <v>8360.2000000000007</v>
      </c>
      <c r="E108" s="18">
        <v>7757.1</v>
      </c>
      <c r="F108" s="38">
        <v>0</v>
      </c>
      <c r="G108" s="38">
        <v>0</v>
      </c>
      <c r="H108" s="13">
        <f>3000+45</f>
        <v>3045</v>
      </c>
      <c r="I108" s="18">
        <v>3000</v>
      </c>
      <c r="J108" s="18">
        <f>D108+F108+H108</f>
        <v>11405.2</v>
      </c>
      <c r="K108" s="18">
        <f t="shared" si="85"/>
        <v>10757.1</v>
      </c>
      <c r="L108" s="37">
        <f t="shared" si="83"/>
        <v>11405.2</v>
      </c>
      <c r="M108" s="37">
        <f t="shared" si="84"/>
        <v>10757.1</v>
      </c>
    </row>
    <row r="109" spans="1:13" ht="31.05" x14ac:dyDescent="0.3">
      <c r="A109" s="95"/>
      <c r="B109" s="100"/>
      <c r="C109" s="10" t="s">
        <v>18</v>
      </c>
      <c r="D109" s="18">
        <v>0</v>
      </c>
      <c r="E109" s="18">
        <v>0</v>
      </c>
      <c r="F109" s="18">
        <v>0</v>
      </c>
      <c r="G109" s="18">
        <v>0</v>
      </c>
      <c r="H109" s="13">
        <v>31</v>
      </c>
      <c r="I109" s="18">
        <v>31</v>
      </c>
      <c r="J109" s="18">
        <f t="shared" ref="J109:J110" si="86">D109+F109+H109</f>
        <v>31</v>
      </c>
      <c r="K109" s="18">
        <f t="shared" si="85"/>
        <v>31</v>
      </c>
      <c r="L109" s="37">
        <f t="shared" si="83"/>
        <v>31</v>
      </c>
      <c r="M109" s="37">
        <f t="shared" si="84"/>
        <v>31</v>
      </c>
    </row>
    <row r="110" spans="1:13" ht="46.55" x14ac:dyDescent="0.3">
      <c r="A110" s="95"/>
      <c r="B110" s="100"/>
      <c r="C110" s="10" t="s">
        <v>58</v>
      </c>
      <c r="D110" s="18">
        <v>0</v>
      </c>
      <c r="E110" s="18">
        <v>0</v>
      </c>
      <c r="F110" s="18">
        <v>0</v>
      </c>
      <c r="G110" s="18">
        <v>0</v>
      </c>
      <c r="H110" s="18">
        <v>8685.1</v>
      </c>
      <c r="I110" s="18">
        <v>8202.4</v>
      </c>
      <c r="J110" s="18">
        <f t="shared" si="86"/>
        <v>8685.1</v>
      </c>
      <c r="K110" s="18">
        <f>E110+G110+I110</f>
        <v>8202.4</v>
      </c>
      <c r="L110" s="37">
        <f t="shared" si="83"/>
        <v>8685.1</v>
      </c>
      <c r="M110" s="37">
        <f t="shared" si="84"/>
        <v>8202.4</v>
      </c>
    </row>
    <row r="111" spans="1:13" ht="15.55" x14ac:dyDescent="0.3">
      <c r="A111" s="94" t="s">
        <v>39</v>
      </c>
      <c r="B111" s="96" t="s">
        <v>64</v>
      </c>
      <c r="C111" s="8" t="s">
        <v>30</v>
      </c>
      <c r="D111" s="18">
        <f>SUM(D112:D115)</f>
        <v>3706.4</v>
      </c>
      <c r="E111" s="18">
        <f t="shared" ref="E111:K111" si="87">SUM(E112:E115)</f>
        <v>3706.4</v>
      </c>
      <c r="F111" s="18">
        <f t="shared" si="87"/>
        <v>2348.8000000000002</v>
      </c>
      <c r="G111" s="18">
        <f t="shared" si="87"/>
        <v>2305.8000000000002</v>
      </c>
      <c r="H111" s="18">
        <f t="shared" si="87"/>
        <v>2759.6</v>
      </c>
      <c r="I111" s="18">
        <f t="shared" si="87"/>
        <v>2711.1</v>
      </c>
      <c r="J111" s="18">
        <f t="shared" si="87"/>
        <v>8814.8000000000011</v>
      </c>
      <c r="K111" s="18">
        <f t="shared" si="87"/>
        <v>8723.3000000000011</v>
      </c>
      <c r="L111" s="37">
        <f t="shared" si="83"/>
        <v>8814.8000000000011</v>
      </c>
      <c r="M111" s="37">
        <f t="shared" si="84"/>
        <v>8723.3000000000011</v>
      </c>
    </row>
    <row r="112" spans="1:13" ht="62.05" x14ac:dyDescent="0.3">
      <c r="A112" s="95"/>
      <c r="B112" s="97"/>
      <c r="C112" s="10" t="s">
        <v>31</v>
      </c>
      <c r="D112" s="38">
        <v>3338.8</v>
      </c>
      <c r="E112" s="38">
        <v>3338.8</v>
      </c>
      <c r="F112" s="38">
        <v>1291.7</v>
      </c>
      <c r="G112" s="18">
        <v>1248.7</v>
      </c>
      <c r="H112" s="13">
        <f>127.2-4.6</f>
        <v>122.60000000000001</v>
      </c>
      <c r="I112" s="18">
        <v>126.6</v>
      </c>
      <c r="J112" s="18">
        <f>D112+F112+H112</f>
        <v>4753.1000000000004</v>
      </c>
      <c r="K112" s="18">
        <f t="shared" ref="K112:K114" si="88">E112+G112+I112</f>
        <v>4714.1000000000004</v>
      </c>
      <c r="L112" s="37">
        <f t="shared" si="83"/>
        <v>4753.1000000000004</v>
      </c>
      <c r="M112" s="37">
        <f t="shared" si="84"/>
        <v>4714.1000000000004</v>
      </c>
    </row>
    <row r="113" spans="1:13" ht="31.05" x14ac:dyDescent="0.3">
      <c r="A113" s="95"/>
      <c r="B113" s="97"/>
      <c r="C113" s="10" t="s">
        <v>32</v>
      </c>
      <c r="D113" s="38">
        <v>367.6</v>
      </c>
      <c r="E113" s="38">
        <v>367.6</v>
      </c>
      <c r="F113" s="38">
        <v>507.1</v>
      </c>
      <c r="G113" s="18">
        <v>507.1</v>
      </c>
      <c r="H113" s="13">
        <v>366.9</v>
      </c>
      <c r="I113" s="18">
        <v>366.9</v>
      </c>
      <c r="J113" s="18">
        <f t="shared" ref="J113:J115" si="89">D113+F113+H113</f>
        <v>1241.5999999999999</v>
      </c>
      <c r="K113" s="18">
        <f t="shared" si="88"/>
        <v>1241.5999999999999</v>
      </c>
      <c r="L113" s="37">
        <f t="shared" si="83"/>
        <v>1241.5999999999999</v>
      </c>
      <c r="M113" s="37">
        <f t="shared" si="84"/>
        <v>1241.5999999999999</v>
      </c>
    </row>
    <row r="114" spans="1:13" ht="31.05" x14ac:dyDescent="0.3">
      <c r="A114" s="95"/>
      <c r="B114" s="97"/>
      <c r="C114" s="10" t="s">
        <v>18</v>
      </c>
      <c r="D114" s="18">
        <v>0</v>
      </c>
      <c r="E114" s="18">
        <v>0</v>
      </c>
      <c r="F114" s="38">
        <v>550</v>
      </c>
      <c r="G114" s="18">
        <v>550</v>
      </c>
      <c r="H114" s="13">
        <f>1319.7-318.2</f>
        <v>1001.5</v>
      </c>
      <c r="I114" s="18">
        <v>1001.5</v>
      </c>
      <c r="J114" s="18">
        <f t="shared" si="89"/>
        <v>1551.5</v>
      </c>
      <c r="K114" s="18">
        <f t="shared" si="88"/>
        <v>1551.5</v>
      </c>
      <c r="L114" s="37">
        <f t="shared" si="83"/>
        <v>1551.5</v>
      </c>
      <c r="M114" s="37">
        <f t="shared" si="84"/>
        <v>1551.5</v>
      </c>
    </row>
    <row r="115" spans="1:13" ht="46.55" x14ac:dyDescent="0.3">
      <c r="A115" s="95"/>
      <c r="B115" s="97"/>
      <c r="C115" s="10" t="s">
        <v>58</v>
      </c>
      <c r="D115" s="18">
        <v>0</v>
      </c>
      <c r="E115" s="18">
        <v>0</v>
      </c>
      <c r="F115" s="18">
        <v>0</v>
      </c>
      <c r="G115" s="18">
        <v>0</v>
      </c>
      <c r="H115" s="39">
        <f>550+718.6</f>
        <v>1268.5999999999999</v>
      </c>
      <c r="I115" s="18">
        <v>1216.0999999999999</v>
      </c>
      <c r="J115" s="18">
        <f t="shared" si="89"/>
        <v>1268.5999999999999</v>
      </c>
      <c r="K115" s="18">
        <f>E115+G115+I115</f>
        <v>1216.0999999999999</v>
      </c>
      <c r="L115" s="37">
        <f t="shared" si="83"/>
        <v>1268.5999999999999</v>
      </c>
      <c r="M115" s="37">
        <f>E115+G115+I115</f>
        <v>1216.0999999999999</v>
      </c>
    </row>
    <row r="116" spans="1:13" ht="15.55" x14ac:dyDescent="0.3">
      <c r="A116" s="84" t="s">
        <v>65</v>
      </c>
      <c r="B116" s="98" t="s">
        <v>66</v>
      </c>
      <c r="C116" s="30" t="s">
        <v>30</v>
      </c>
      <c r="D116" s="18">
        <f>SUM(D117:D118)</f>
        <v>0</v>
      </c>
      <c r="E116" s="18">
        <f t="shared" ref="E116:K116" si="90">SUM(E117:E118)</f>
        <v>0</v>
      </c>
      <c r="F116" s="18">
        <f t="shared" si="90"/>
        <v>0</v>
      </c>
      <c r="G116" s="18">
        <f t="shared" si="90"/>
        <v>0</v>
      </c>
      <c r="H116" s="18">
        <f t="shared" si="90"/>
        <v>8000</v>
      </c>
      <c r="I116" s="18">
        <f t="shared" si="90"/>
        <v>0</v>
      </c>
      <c r="J116" s="18">
        <f t="shared" si="90"/>
        <v>8000</v>
      </c>
      <c r="K116" s="18">
        <f t="shared" si="90"/>
        <v>0</v>
      </c>
      <c r="L116" s="37">
        <f t="shared" si="83"/>
        <v>8000</v>
      </c>
      <c r="M116" s="37">
        <f t="shared" si="84"/>
        <v>0</v>
      </c>
    </row>
    <row r="117" spans="1:13" ht="31.05" x14ac:dyDescent="0.3">
      <c r="A117" s="85"/>
      <c r="B117" s="99"/>
      <c r="C117" s="3" t="s">
        <v>34</v>
      </c>
      <c r="D117" s="18">
        <f>D120</f>
        <v>0</v>
      </c>
      <c r="E117" s="18">
        <f t="shared" ref="E117:K117" si="91">E120</f>
        <v>0</v>
      </c>
      <c r="F117" s="18">
        <f t="shared" si="91"/>
        <v>0</v>
      </c>
      <c r="G117" s="18">
        <f t="shared" si="91"/>
        <v>0</v>
      </c>
      <c r="H117" s="18">
        <f t="shared" si="91"/>
        <v>7600</v>
      </c>
      <c r="I117" s="18">
        <f t="shared" si="91"/>
        <v>0</v>
      </c>
      <c r="J117" s="18">
        <f t="shared" si="91"/>
        <v>7600</v>
      </c>
      <c r="K117" s="18">
        <f t="shared" si="91"/>
        <v>0</v>
      </c>
      <c r="L117" s="37">
        <f t="shared" si="83"/>
        <v>7600</v>
      </c>
      <c r="M117" s="37">
        <f t="shared" si="84"/>
        <v>0</v>
      </c>
    </row>
    <row r="118" spans="1:13" ht="130.6" customHeight="1" x14ac:dyDescent="0.3">
      <c r="A118" s="85"/>
      <c r="B118" s="99"/>
      <c r="C118" s="10" t="s">
        <v>58</v>
      </c>
      <c r="D118" s="18">
        <f>D121</f>
        <v>0</v>
      </c>
      <c r="E118" s="18">
        <f t="shared" ref="E118:K118" si="92">E121</f>
        <v>0</v>
      </c>
      <c r="F118" s="18">
        <f t="shared" si="92"/>
        <v>0</v>
      </c>
      <c r="G118" s="18">
        <f t="shared" si="92"/>
        <v>0</v>
      </c>
      <c r="H118" s="18">
        <f t="shared" si="92"/>
        <v>400</v>
      </c>
      <c r="I118" s="18">
        <f t="shared" si="92"/>
        <v>0</v>
      </c>
      <c r="J118" s="18">
        <f t="shared" si="92"/>
        <v>400</v>
      </c>
      <c r="K118" s="18">
        <f t="shared" si="92"/>
        <v>0</v>
      </c>
      <c r="L118" s="37">
        <f t="shared" si="83"/>
        <v>400</v>
      </c>
      <c r="M118" s="37">
        <f t="shared" si="84"/>
        <v>0</v>
      </c>
    </row>
    <row r="119" spans="1:13" ht="15.55" x14ac:dyDescent="0.3">
      <c r="A119" s="84" t="s">
        <v>67</v>
      </c>
      <c r="B119" s="98" t="s">
        <v>68</v>
      </c>
      <c r="C119" s="30" t="s">
        <v>30</v>
      </c>
      <c r="D119" s="18">
        <f>SUM(D120:D121)</f>
        <v>0</v>
      </c>
      <c r="E119" s="18">
        <f t="shared" ref="E119:K119" si="93">SUM(E120:E121)</f>
        <v>0</v>
      </c>
      <c r="F119" s="18">
        <f t="shared" si="93"/>
        <v>0</v>
      </c>
      <c r="G119" s="18">
        <f t="shared" si="93"/>
        <v>0</v>
      </c>
      <c r="H119" s="18">
        <f t="shared" si="93"/>
        <v>8000</v>
      </c>
      <c r="I119" s="18">
        <f t="shared" si="93"/>
        <v>0</v>
      </c>
      <c r="J119" s="18">
        <f t="shared" si="93"/>
        <v>8000</v>
      </c>
      <c r="K119" s="18">
        <f t="shared" si="93"/>
        <v>0</v>
      </c>
      <c r="L119" s="37">
        <f t="shared" si="83"/>
        <v>8000</v>
      </c>
      <c r="M119" s="37">
        <f t="shared" si="84"/>
        <v>0</v>
      </c>
    </row>
    <row r="120" spans="1:13" ht="31.05" x14ac:dyDescent="0.3">
      <c r="A120" s="85"/>
      <c r="B120" s="99"/>
      <c r="C120" s="3" t="s">
        <v>34</v>
      </c>
      <c r="D120" s="18">
        <v>0</v>
      </c>
      <c r="E120" s="18">
        <v>0</v>
      </c>
      <c r="F120" s="18">
        <v>0</v>
      </c>
      <c r="G120" s="18">
        <v>0</v>
      </c>
      <c r="H120" s="40">
        <v>7600</v>
      </c>
      <c r="I120" s="18">
        <v>0</v>
      </c>
      <c r="J120" s="18">
        <f>D120+F120+H120</f>
        <v>7600</v>
      </c>
      <c r="K120" s="18">
        <f>E120+G120+I120</f>
        <v>0</v>
      </c>
      <c r="L120" s="37">
        <f t="shared" si="83"/>
        <v>7600</v>
      </c>
      <c r="M120" s="37">
        <f t="shared" si="84"/>
        <v>0</v>
      </c>
    </row>
    <row r="121" spans="1:13" ht="46.55" x14ac:dyDescent="0.3">
      <c r="A121" s="85"/>
      <c r="B121" s="99"/>
      <c r="C121" s="10" t="s">
        <v>58</v>
      </c>
      <c r="D121" s="18">
        <v>0</v>
      </c>
      <c r="E121" s="18">
        <v>0</v>
      </c>
      <c r="F121" s="18">
        <v>0</v>
      </c>
      <c r="G121" s="18">
        <v>0</v>
      </c>
      <c r="H121" s="40">
        <v>400</v>
      </c>
      <c r="I121" s="18">
        <v>0</v>
      </c>
      <c r="J121" s="18">
        <f>D121+F121+H121</f>
        <v>400</v>
      </c>
      <c r="K121" s="18">
        <f>E121+G121+I121</f>
        <v>0</v>
      </c>
      <c r="L121" s="37">
        <f t="shared" si="83"/>
        <v>400</v>
      </c>
      <c r="M121" s="37">
        <f t="shared" si="84"/>
        <v>0</v>
      </c>
    </row>
    <row r="122" spans="1:13" ht="15.55" x14ac:dyDescent="0.3">
      <c r="A122" s="143"/>
      <c r="B122" s="89" t="s">
        <v>79</v>
      </c>
      <c r="C122" s="47" t="s">
        <v>30</v>
      </c>
      <c r="D122" s="36">
        <f>SUM(D123)</f>
        <v>0</v>
      </c>
      <c r="E122" s="36">
        <f t="shared" ref="E122:K122" si="94">SUM(E123)</f>
        <v>0</v>
      </c>
      <c r="F122" s="36">
        <f t="shared" si="94"/>
        <v>11169.7</v>
      </c>
      <c r="G122" s="36">
        <f t="shared" si="94"/>
        <v>11168.5</v>
      </c>
      <c r="H122" s="36">
        <f t="shared" si="94"/>
        <v>13694.8</v>
      </c>
      <c r="I122" s="36">
        <f t="shared" si="94"/>
        <v>13694.8</v>
      </c>
      <c r="J122" s="36">
        <f t="shared" si="94"/>
        <v>24864.5</v>
      </c>
      <c r="K122" s="36">
        <f t="shared" si="94"/>
        <v>24863.3</v>
      </c>
    </row>
    <row r="123" spans="1:13" ht="62.05" x14ac:dyDescent="0.3">
      <c r="A123" s="144"/>
      <c r="B123" s="91"/>
      <c r="C123" s="46" t="s">
        <v>31</v>
      </c>
      <c r="D123" s="36">
        <f>D124</f>
        <v>0</v>
      </c>
      <c r="E123" s="36">
        <f t="shared" ref="E123:K123" si="95">E124</f>
        <v>0</v>
      </c>
      <c r="F123" s="36">
        <f t="shared" si="95"/>
        <v>11169.7</v>
      </c>
      <c r="G123" s="36">
        <f t="shared" si="95"/>
        <v>11168.5</v>
      </c>
      <c r="H123" s="36">
        <f t="shared" si="95"/>
        <v>13694.8</v>
      </c>
      <c r="I123" s="36">
        <f t="shared" si="95"/>
        <v>13694.8</v>
      </c>
      <c r="J123" s="36">
        <f t="shared" si="95"/>
        <v>24864.5</v>
      </c>
      <c r="K123" s="36">
        <f t="shared" si="95"/>
        <v>24863.3</v>
      </c>
    </row>
    <row r="124" spans="1:13" ht="104.95" customHeight="1" x14ac:dyDescent="0.3">
      <c r="A124" s="34">
        <v>1</v>
      </c>
      <c r="B124" s="80" t="s">
        <v>69</v>
      </c>
      <c r="C124" s="45" t="s">
        <v>31</v>
      </c>
      <c r="D124" s="18">
        <f>D125</f>
        <v>0</v>
      </c>
      <c r="E124" s="18">
        <f t="shared" ref="E124:K124" si="96">E125</f>
        <v>0</v>
      </c>
      <c r="F124" s="18">
        <f t="shared" si="96"/>
        <v>11169.7</v>
      </c>
      <c r="G124" s="18">
        <f t="shared" si="96"/>
        <v>11168.5</v>
      </c>
      <c r="H124" s="18">
        <f t="shared" si="96"/>
        <v>13694.8</v>
      </c>
      <c r="I124" s="18">
        <f t="shared" si="96"/>
        <v>13694.8</v>
      </c>
      <c r="J124" s="18">
        <f t="shared" si="96"/>
        <v>24864.5</v>
      </c>
      <c r="K124" s="18">
        <f t="shared" si="96"/>
        <v>24863.3</v>
      </c>
    </row>
    <row r="125" spans="1:13" ht="24.8" customHeight="1" x14ac:dyDescent="0.3">
      <c r="A125" s="145" t="s">
        <v>35</v>
      </c>
      <c r="B125" s="109" t="s">
        <v>70</v>
      </c>
      <c r="C125" s="48" t="s">
        <v>30</v>
      </c>
      <c r="D125" s="18">
        <f>SUM(D126)</f>
        <v>0</v>
      </c>
      <c r="E125" s="18">
        <f t="shared" ref="E125:K125" si="97">SUM(E126)</f>
        <v>0</v>
      </c>
      <c r="F125" s="18">
        <f t="shared" si="97"/>
        <v>11169.7</v>
      </c>
      <c r="G125" s="18">
        <f t="shared" si="97"/>
        <v>11168.5</v>
      </c>
      <c r="H125" s="18">
        <f t="shared" si="97"/>
        <v>13694.8</v>
      </c>
      <c r="I125" s="18">
        <f t="shared" si="97"/>
        <v>13694.8</v>
      </c>
      <c r="J125" s="18">
        <f t="shared" si="97"/>
        <v>24864.5</v>
      </c>
      <c r="K125" s="18">
        <f t="shared" si="97"/>
        <v>24863.3</v>
      </c>
    </row>
    <row r="126" spans="1:13" ht="73.55" customHeight="1" x14ac:dyDescent="0.3">
      <c r="A126" s="146"/>
      <c r="B126" s="128"/>
      <c r="C126" s="10" t="s">
        <v>31</v>
      </c>
      <c r="D126" s="18">
        <f>D128</f>
        <v>0</v>
      </c>
      <c r="E126" s="18">
        <f t="shared" ref="E126:K126" si="98">E128</f>
        <v>0</v>
      </c>
      <c r="F126" s="18">
        <f t="shared" si="98"/>
        <v>11169.7</v>
      </c>
      <c r="G126" s="18">
        <f t="shared" si="98"/>
        <v>11168.5</v>
      </c>
      <c r="H126" s="18">
        <f t="shared" si="98"/>
        <v>13694.8</v>
      </c>
      <c r="I126" s="18">
        <f t="shared" si="98"/>
        <v>13694.8</v>
      </c>
      <c r="J126" s="18">
        <f t="shared" si="98"/>
        <v>24864.5</v>
      </c>
      <c r="K126" s="18">
        <f t="shared" si="98"/>
        <v>24863.3</v>
      </c>
    </row>
    <row r="127" spans="1:13" ht="15.55" x14ac:dyDescent="0.3">
      <c r="A127" s="140" t="s">
        <v>37</v>
      </c>
      <c r="B127" s="104" t="s">
        <v>71</v>
      </c>
      <c r="C127" s="49" t="s">
        <v>30</v>
      </c>
      <c r="D127" s="18">
        <f>SUM(D128)</f>
        <v>0</v>
      </c>
      <c r="E127" s="18">
        <f t="shared" ref="E127:K127" si="99">SUM(E128)</f>
        <v>0</v>
      </c>
      <c r="F127" s="18">
        <f t="shared" si="99"/>
        <v>11169.7</v>
      </c>
      <c r="G127" s="18">
        <f t="shared" si="99"/>
        <v>11168.5</v>
      </c>
      <c r="H127" s="18">
        <f t="shared" si="99"/>
        <v>13694.8</v>
      </c>
      <c r="I127" s="18">
        <f t="shared" si="99"/>
        <v>13694.8</v>
      </c>
      <c r="J127" s="18">
        <f t="shared" si="99"/>
        <v>24864.5</v>
      </c>
      <c r="K127" s="18">
        <f t="shared" si="99"/>
        <v>24863.3</v>
      </c>
    </row>
    <row r="128" spans="1:13" ht="62.05" x14ac:dyDescent="0.3">
      <c r="A128" s="141"/>
      <c r="B128" s="142"/>
      <c r="C128" s="10" t="s">
        <v>31</v>
      </c>
      <c r="D128" s="18">
        <v>0</v>
      </c>
      <c r="E128" s="18">
        <v>0</v>
      </c>
      <c r="F128" s="12">
        <v>11169.7</v>
      </c>
      <c r="G128" s="18">
        <v>11168.5</v>
      </c>
      <c r="H128" s="13">
        <f>(13437+8)+249.8</f>
        <v>13694.8</v>
      </c>
      <c r="I128" s="13">
        <f>(13437+8)+249.8</f>
        <v>13694.8</v>
      </c>
      <c r="J128" s="18">
        <f>D128+F128+H128</f>
        <v>24864.5</v>
      </c>
      <c r="K128" s="18">
        <f>E128+G128+I128</f>
        <v>24863.3</v>
      </c>
    </row>
    <row r="129" spans="1:11" ht="46.55" x14ac:dyDescent="0.3">
      <c r="A129" s="41" t="s">
        <v>65</v>
      </c>
      <c r="B129" s="81" t="s">
        <v>72</v>
      </c>
      <c r="C129" s="48" t="s">
        <v>30</v>
      </c>
      <c r="D129" s="18">
        <f>SUM(D130:D132)</f>
        <v>0</v>
      </c>
      <c r="E129" s="18">
        <f t="shared" ref="E129:K129" si="100">SUM(E130:E132)</f>
        <v>0</v>
      </c>
      <c r="F129" s="18">
        <f t="shared" si="100"/>
        <v>0</v>
      </c>
      <c r="G129" s="18">
        <f t="shared" si="100"/>
        <v>0</v>
      </c>
      <c r="H129" s="18">
        <f t="shared" si="100"/>
        <v>0</v>
      </c>
      <c r="I129" s="18">
        <f t="shared" si="100"/>
        <v>0</v>
      </c>
      <c r="J129" s="18">
        <f t="shared" si="100"/>
        <v>0</v>
      </c>
      <c r="K129" s="18">
        <f t="shared" si="100"/>
        <v>0</v>
      </c>
    </row>
    <row r="130" spans="1:11" ht="139.6" x14ac:dyDescent="0.3">
      <c r="A130" s="42" t="s">
        <v>67</v>
      </c>
      <c r="B130" s="82" t="s">
        <v>73</v>
      </c>
      <c r="C130" s="43" t="s">
        <v>74</v>
      </c>
      <c r="D130" s="18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</row>
    <row r="131" spans="1:11" ht="139.6" x14ac:dyDescent="0.3">
      <c r="A131" s="31" t="s">
        <v>75</v>
      </c>
      <c r="B131" s="83" t="s">
        <v>76</v>
      </c>
      <c r="C131" s="32" t="s">
        <v>74</v>
      </c>
      <c r="D131" s="18">
        <v>0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</row>
    <row r="132" spans="1:11" ht="139.6" x14ac:dyDescent="0.3">
      <c r="A132" s="44" t="s">
        <v>77</v>
      </c>
      <c r="B132" s="83" t="s">
        <v>78</v>
      </c>
      <c r="C132" s="32" t="s">
        <v>74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</row>
    <row r="133" spans="1:11" ht="15.55" x14ac:dyDescent="0.3">
      <c r="A133" s="137"/>
      <c r="B133" s="89" t="s">
        <v>81</v>
      </c>
      <c r="C133" s="50" t="s">
        <v>80</v>
      </c>
      <c r="D133" s="51">
        <f>SUM(D134:D139)</f>
        <v>13583.7</v>
      </c>
      <c r="E133" s="51">
        <f t="shared" ref="E133:K133" si="101">SUM(E134:E139)</f>
        <v>12980.6</v>
      </c>
      <c r="F133" s="51">
        <f t="shared" si="101"/>
        <v>143270.09999999998</v>
      </c>
      <c r="G133" s="51">
        <f t="shared" si="101"/>
        <v>142626.79999999999</v>
      </c>
      <c r="H133" s="51">
        <f t="shared" si="101"/>
        <v>376875.80000000005</v>
      </c>
      <c r="I133" s="51">
        <f t="shared" si="101"/>
        <v>358527.6</v>
      </c>
      <c r="J133" s="51">
        <f t="shared" si="101"/>
        <v>533729.6</v>
      </c>
      <c r="K133" s="51">
        <f t="shared" si="101"/>
        <v>514135</v>
      </c>
    </row>
    <row r="134" spans="1:11" ht="62.05" x14ac:dyDescent="0.3">
      <c r="A134" s="138"/>
      <c r="B134" s="90"/>
      <c r="C134" s="51" t="s">
        <v>31</v>
      </c>
      <c r="D134" s="53">
        <f t="shared" ref="D134:I134" si="102">D11+D45+D89+D123</f>
        <v>4152.6000000000004</v>
      </c>
      <c r="E134" s="53">
        <f t="shared" si="102"/>
        <v>4152.6000000000004</v>
      </c>
      <c r="F134" s="53">
        <f t="shared" si="102"/>
        <v>90379.799999999988</v>
      </c>
      <c r="G134" s="53">
        <f t="shared" si="102"/>
        <v>90334.3</v>
      </c>
      <c r="H134" s="53">
        <f t="shared" si="102"/>
        <v>98626.099999999991</v>
      </c>
      <c r="I134" s="53">
        <f t="shared" si="102"/>
        <v>98618.299999999988</v>
      </c>
      <c r="J134" s="51">
        <f>D134+F134+H134</f>
        <v>193158.5</v>
      </c>
      <c r="K134" s="51">
        <f>E134+G134+I134</f>
        <v>193105.2</v>
      </c>
    </row>
    <row r="135" spans="1:11" ht="46.55" x14ac:dyDescent="0.3">
      <c r="A135" s="138"/>
      <c r="B135" s="90"/>
      <c r="C135" s="51" t="s">
        <v>33</v>
      </c>
      <c r="D135" s="53">
        <f>D13</f>
        <v>0</v>
      </c>
      <c r="E135" s="53">
        <f t="shared" ref="E135:I135" si="103">E13</f>
        <v>0</v>
      </c>
      <c r="F135" s="51">
        <f t="shared" si="103"/>
        <v>217.5</v>
      </c>
      <c r="G135" s="51">
        <f t="shared" si="103"/>
        <v>217.5</v>
      </c>
      <c r="H135" s="51">
        <f t="shared" si="103"/>
        <v>83.2</v>
      </c>
      <c r="I135" s="51">
        <f t="shared" si="103"/>
        <v>83.2</v>
      </c>
      <c r="J135" s="51">
        <f t="shared" ref="J135:J139" si="104">D135+F135+H135</f>
        <v>300.7</v>
      </c>
      <c r="K135" s="51">
        <f t="shared" ref="K135:K139" si="105">E135+G135+I135</f>
        <v>300.7</v>
      </c>
    </row>
    <row r="136" spans="1:11" ht="31.05" x14ac:dyDescent="0.3">
      <c r="A136" s="138"/>
      <c r="B136" s="90"/>
      <c r="C136" s="51" t="s">
        <v>34</v>
      </c>
      <c r="D136" s="53">
        <f>D14+D46+D90</f>
        <v>0</v>
      </c>
      <c r="E136" s="53">
        <f t="shared" ref="E136:I136" si="106">E14+E46+E90</f>
        <v>0</v>
      </c>
      <c r="F136" s="53">
        <f t="shared" si="106"/>
        <v>0</v>
      </c>
      <c r="G136" s="53">
        <f t="shared" si="106"/>
        <v>0</v>
      </c>
      <c r="H136" s="53">
        <f t="shared" si="106"/>
        <v>10761</v>
      </c>
      <c r="I136" s="53">
        <f t="shared" si="106"/>
        <v>3161</v>
      </c>
      <c r="J136" s="51">
        <f t="shared" si="104"/>
        <v>10761</v>
      </c>
      <c r="K136" s="51">
        <f t="shared" si="105"/>
        <v>3161</v>
      </c>
    </row>
    <row r="137" spans="1:11" ht="31.05" x14ac:dyDescent="0.3">
      <c r="A137" s="138"/>
      <c r="B137" s="90"/>
      <c r="C137" s="51" t="s">
        <v>32</v>
      </c>
      <c r="D137" s="53">
        <f t="shared" ref="D137:E137" si="107">D12+D47+D91</f>
        <v>9431.1</v>
      </c>
      <c r="E137" s="53">
        <f t="shared" si="107"/>
        <v>8828</v>
      </c>
      <c r="F137" s="53">
        <f>F12+F47+F91</f>
        <v>52122.799999999996</v>
      </c>
      <c r="G137" s="53">
        <f t="shared" ref="G137:I137" si="108">G12+G47+G91</f>
        <v>51525</v>
      </c>
      <c r="H137" s="53">
        <f t="shared" si="108"/>
        <v>58850.500000000007</v>
      </c>
      <c r="I137" s="53">
        <f t="shared" si="108"/>
        <v>58701.5</v>
      </c>
      <c r="J137" s="51">
        <f t="shared" si="104"/>
        <v>120404.4</v>
      </c>
      <c r="K137" s="51">
        <f t="shared" si="105"/>
        <v>119054.5</v>
      </c>
    </row>
    <row r="138" spans="1:11" ht="31.05" x14ac:dyDescent="0.3">
      <c r="A138" s="138"/>
      <c r="B138" s="90"/>
      <c r="C138" s="51" t="s">
        <v>18</v>
      </c>
      <c r="D138" s="53">
        <f>D15+D48+D92</f>
        <v>0</v>
      </c>
      <c r="E138" s="53">
        <f t="shared" ref="E138:I138" si="109">E15+E48+E92</f>
        <v>0</v>
      </c>
      <c r="F138" s="53">
        <f t="shared" si="109"/>
        <v>550</v>
      </c>
      <c r="G138" s="53">
        <f t="shared" si="109"/>
        <v>550</v>
      </c>
      <c r="H138" s="53">
        <f t="shared" si="109"/>
        <v>6284.5000000000009</v>
      </c>
      <c r="I138" s="53">
        <f t="shared" si="109"/>
        <v>6189.3</v>
      </c>
      <c r="J138" s="51">
        <f t="shared" si="104"/>
        <v>6834.5000000000009</v>
      </c>
      <c r="K138" s="51">
        <f t="shared" si="105"/>
        <v>6739.3</v>
      </c>
    </row>
    <row r="139" spans="1:11" ht="46.55" x14ac:dyDescent="0.3">
      <c r="A139" s="139"/>
      <c r="B139" s="91"/>
      <c r="C139" s="52" t="s">
        <v>58</v>
      </c>
      <c r="D139" s="53">
        <f>D49+D93</f>
        <v>0</v>
      </c>
      <c r="E139" s="53">
        <f t="shared" ref="E139:I139" si="110">E49+E93</f>
        <v>0</v>
      </c>
      <c r="F139" s="53">
        <f t="shared" si="110"/>
        <v>0</v>
      </c>
      <c r="G139" s="53">
        <f t="shared" si="110"/>
        <v>0</v>
      </c>
      <c r="H139" s="53">
        <f t="shared" si="110"/>
        <v>202270.50000000003</v>
      </c>
      <c r="I139" s="53">
        <f t="shared" si="110"/>
        <v>191774.30000000002</v>
      </c>
      <c r="J139" s="51">
        <f t="shared" si="104"/>
        <v>202270.50000000003</v>
      </c>
      <c r="K139" s="51">
        <f t="shared" si="105"/>
        <v>191774.30000000002</v>
      </c>
    </row>
  </sheetData>
  <mergeCells count="69">
    <mergeCell ref="A133:A139"/>
    <mergeCell ref="B133:B139"/>
    <mergeCell ref="A127:A128"/>
    <mergeCell ref="B127:B128"/>
    <mergeCell ref="A122:A123"/>
    <mergeCell ref="B122:B123"/>
    <mergeCell ref="A125:A126"/>
    <mergeCell ref="B125:B126"/>
    <mergeCell ref="A84:A85"/>
    <mergeCell ref="B84:B85"/>
    <mergeCell ref="A86:A87"/>
    <mergeCell ref="B86:B87"/>
    <mergeCell ref="A56:A61"/>
    <mergeCell ref="B56:B61"/>
    <mergeCell ref="A62:A66"/>
    <mergeCell ref="B62:B66"/>
    <mergeCell ref="B80:B83"/>
    <mergeCell ref="A72:A75"/>
    <mergeCell ref="B72:B75"/>
    <mergeCell ref="A76:A79"/>
    <mergeCell ref="B76:B79"/>
    <mergeCell ref="A67:A71"/>
    <mergeCell ref="B67:B71"/>
    <mergeCell ref="A80:A83"/>
    <mergeCell ref="A28:A31"/>
    <mergeCell ref="B28:B31"/>
    <mergeCell ref="A32:A35"/>
    <mergeCell ref="B32:B35"/>
    <mergeCell ref="A36:A39"/>
    <mergeCell ref="B36:B39"/>
    <mergeCell ref="A50:A55"/>
    <mergeCell ref="B50:B55"/>
    <mergeCell ref="B44:B49"/>
    <mergeCell ref="A44:A49"/>
    <mergeCell ref="A40:A41"/>
    <mergeCell ref="B40:B41"/>
    <mergeCell ref="A42:A43"/>
    <mergeCell ref="B42:B43"/>
    <mergeCell ref="A3:K3"/>
    <mergeCell ref="A5:K5"/>
    <mergeCell ref="A4:K4"/>
    <mergeCell ref="C6:C8"/>
    <mergeCell ref="D7:E7"/>
    <mergeCell ref="D6:K6"/>
    <mergeCell ref="F7:G7"/>
    <mergeCell ref="H7:I7"/>
    <mergeCell ref="J7:K7"/>
    <mergeCell ref="A16:A21"/>
    <mergeCell ref="B16:B21"/>
    <mergeCell ref="A22:A27"/>
    <mergeCell ref="B22:B27"/>
    <mergeCell ref="A6:A8"/>
    <mergeCell ref="B6:B8"/>
    <mergeCell ref="A10:A15"/>
    <mergeCell ref="B10:B15"/>
    <mergeCell ref="A119:A121"/>
    <mergeCell ref="A88:A93"/>
    <mergeCell ref="B88:B93"/>
    <mergeCell ref="A94:A99"/>
    <mergeCell ref="A100:A105"/>
    <mergeCell ref="A106:A110"/>
    <mergeCell ref="A111:A115"/>
    <mergeCell ref="A116:A118"/>
    <mergeCell ref="B111:B115"/>
    <mergeCell ref="B116:B118"/>
    <mergeCell ref="B119:B121"/>
    <mergeCell ref="B94:B99"/>
    <mergeCell ref="B100:B105"/>
    <mergeCell ref="B106:B110"/>
  </mergeCells>
  <pageMargins left="0.15748031496062992" right="0.15748031496062992" top="0.19685039370078741" bottom="0.15748031496062992" header="0.15748031496062992" footer="0.15748031496062992"/>
  <pageSetup paperSize="9" scale="65" fitToHeight="8" orientation="landscape" horizontalDpi="180" verticalDpi="180" r:id="rId1"/>
  <rowBreaks count="1" manualBreakCount="1">
    <brk id="2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view="pageBreakPreview" topLeftCell="A18" zoomScale="60" zoomScaleNormal="55" workbookViewId="0">
      <selection activeCell="O8" sqref="A8:T31"/>
    </sheetView>
  </sheetViews>
  <sheetFormatPr defaultRowHeight="14.4" x14ac:dyDescent="0.3"/>
  <cols>
    <col min="1" max="1" width="6.296875" customWidth="1"/>
    <col min="2" max="2" width="27.09765625" customWidth="1"/>
    <col min="3" max="3" width="8.59765625" customWidth="1"/>
    <col min="4" max="4" width="6.296875" customWidth="1"/>
    <col min="5" max="5" width="7.3984375" customWidth="1"/>
    <col min="6" max="6" width="8.59765625" customWidth="1"/>
    <col min="7" max="7" width="3.8984375" customWidth="1"/>
    <col min="8" max="8" width="5.09765625" customWidth="1"/>
    <col min="9" max="9" width="12.3984375" customWidth="1"/>
    <col min="10" max="10" width="6.296875" customWidth="1"/>
    <col min="11" max="11" width="7.3984375" customWidth="1"/>
    <col min="12" max="12" width="8.59765625" customWidth="1"/>
    <col min="13" max="13" width="3.8984375" customWidth="1"/>
    <col min="14" max="14" width="5.09765625" customWidth="1"/>
    <col min="15" max="15" width="55.296875" customWidth="1"/>
    <col min="17" max="17" width="14.09765625" customWidth="1"/>
    <col min="18" max="18" width="12.69921875" customWidth="1"/>
    <col min="19" max="19" width="13.8984375" customWidth="1"/>
    <col min="20" max="20" width="18.09765625" hidden="1" customWidth="1"/>
  </cols>
  <sheetData>
    <row r="1" spans="1:20" ht="15.55" x14ac:dyDescent="0.3">
      <c r="A1" s="5"/>
      <c r="B1" s="118" t="s">
        <v>10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</row>
    <row r="2" spans="1:20" ht="15.55" x14ac:dyDescent="0.3">
      <c r="A2" s="5"/>
      <c r="B2" s="147" t="s">
        <v>11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1:20" ht="15.55" x14ac:dyDescent="0.3">
      <c r="A3" s="5"/>
      <c r="B3" s="118" t="s">
        <v>12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</row>
    <row r="4" spans="1:20" ht="72" customHeight="1" x14ac:dyDescent="0.3">
      <c r="A4" s="115" t="s">
        <v>3</v>
      </c>
      <c r="B4" s="115" t="s">
        <v>13</v>
      </c>
      <c r="C4" s="149" t="s">
        <v>89</v>
      </c>
      <c r="D4" s="150"/>
      <c r="E4" s="150"/>
      <c r="F4" s="150"/>
      <c r="G4" s="150"/>
      <c r="H4" s="151"/>
      <c r="I4" s="148" t="s">
        <v>90</v>
      </c>
      <c r="J4" s="119"/>
      <c r="K4" s="119"/>
      <c r="L4" s="119"/>
      <c r="M4" s="119"/>
      <c r="N4" s="119"/>
      <c r="O4" s="119" t="s">
        <v>19</v>
      </c>
      <c r="P4" s="119" t="s">
        <v>20</v>
      </c>
      <c r="Q4" s="119" t="s">
        <v>21</v>
      </c>
      <c r="R4" s="119" t="s">
        <v>22</v>
      </c>
      <c r="S4" s="119" t="s">
        <v>23</v>
      </c>
      <c r="T4" s="119" t="s">
        <v>24</v>
      </c>
    </row>
    <row r="5" spans="1:20" ht="115.5" customHeight="1" x14ac:dyDescent="0.3">
      <c r="A5" s="131"/>
      <c r="B5" s="131"/>
      <c r="C5" s="24" t="s">
        <v>14</v>
      </c>
      <c r="D5" s="25" t="s">
        <v>15</v>
      </c>
      <c r="E5" s="25" t="s">
        <v>16</v>
      </c>
      <c r="F5" s="64" t="s">
        <v>32</v>
      </c>
      <c r="G5" s="25" t="s">
        <v>17</v>
      </c>
      <c r="H5" s="67" t="s">
        <v>18</v>
      </c>
      <c r="I5" s="65" t="s">
        <v>14</v>
      </c>
      <c r="J5" s="4" t="s">
        <v>15</v>
      </c>
      <c r="K5" s="4" t="s">
        <v>16</v>
      </c>
      <c r="L5" s="64" t="s">
        <v>32</v>
      </c>
      <c r="M5" s="4" t="s">
        <v>17</v>
      </c>
      <c r="N5" s="4" t="s">
        <v>18</v>
      </c>
      <c r="O5" s="119"/>
      <c r="P5" s="119"/>
      <c r="Q5" s="119"/>
      <c r="R5" s="119"/>
      <c r="S5" s="119"/>
      <c r="T5" s="119"/>
    </row>
    <row r="6" spans="1:20" ht="15.55" x14ac:dyDescent="0.3">
      <c r="A6" s="2">
        <v>1</v>
      </c>
      <c r="B6" s="2">
        <v>2</v>
      </c>
      <c r="C6" s="2">
        <v>3</v>
      </c>
      <c r="D6" s="2">
        <v>4</v>
      </c>
      <c r="E6" s="2">
        <v>5</v>
      </c>
      <c r="F6" s="2"/>
      <c r="G6" s="2">
        <v>6</v>
      </c>
      <c r="H6" s="60">
        <v>7</v>
      </c>
      <c r="I6" s="66">
        <v>8</v>
      </c>
      <c r="J6" s="2">
        <v>9</v>
      </c>
      <c r="K6" s="2">
        <v>10</v>
      </c>
      <c r="L6" s="2"/>
      <c r="M6" s="2">
        <v>11</v>
      </c>
      <c r="N6" s="2">
        <v>12</v>
      </c>
      <c r="O6" s="57">
        <v>14</v>
      </c>
      <c r="P6" s="57">
        <v>15</v>
      </c>
      <c r="Q6" s="57">
        <v>16</v>
      </c>
      <c r="R6" s="57">
        <v>17</v>
      </c>
      <c r="S6" s="57">
        <v>18</v>
      </c>
      <c r="T6" s="57">
        <v>19</v>
      </c>
    </row>
    <row r="7" spans="1:20" ht="23.95" customHeight="1" x14ac:dyDescent="0.3">
      <c r="A7" s="57"/>
      <c r="B7" s="175" t="s">
        <v>110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7"/>
    </row>
    <row r="8" spans="1:20" ht="43.75" thickBot="1" x14ac:dyDescent="0.35">
      <c r="A8" s="158">
        <v>1</v>
      </c>
      <c r="B8" s="152" t="s">
        <v>25</v>
      </c>
      <c r="C8" s="154">
        <v>41792.299999999996</v>
      </c>
      <c r="D8" s="154">
        <v>300.7</v>
      </c>
      <c r="E8" s="154">
        <v>1072.2</v>
      </c>
      <c r="F8" s="154">
        <v>55563.600000000006</v>
      </c>
      <c r="G8" s="154">
        <v>0</v>
      </c>
      <c r="H8" s="156">
        <v>29.1</v>
      </c>
      <c r="I8" s="161">
        <v>41792.299999999996</v>
      </c>
      <c r="J8" s="154">
        <v>300.7</v>
      </c>
      <c r="K8" s="154">
        <v>1072.2</v>
      </c>
      <c r="L8" s="154">
        <v>55134.8</v>
      </c>
      <c r="M8" s="154">
        <v>0</v>
      </c>
      <c r="N8" s="154">
        <v>26.5</v>
      </c>
      <c r="O8" s="70" t="s">
        <v>82</v>
      </c>
      <c r="P8" s="69" t="s">
        <v>105</v>
      </c>
      <c r="Q8" s="68">
        <v>19488.599999999999</v>
      </c>
      <c r="R8" s="68">
        <v>33955.480000000003</v>
      </c>
      <c r="S8" s="68">
        <v>35173.81</v>
      </c>
      <c r="T8" s="68"/>
    </row>
    <row r="9" spans="1:20" ht="29.35" thickBot="1" x14ac:dyDescent="0.35">
      <c r="A9" s="153"/>
      <c r="B9" s="153"/>
      <c r="C9" s="155"/>
      <c r="D9" s="155"/>
      <c r="E9" s="155"/>
      <c r="F9" s="155"/>
      <c r="G9" s="155"/>
      <c r="H9" s="157"/>
      <c r="I9" s="162"/>
      <c r="J9" s="155"/>
      <c r="K9" s="155"/>
      <c r="L9" s="155"/>
      <c r="M9" s="155"/>
      <c r="N9" s="155"/>
      <c r="O9" s="55" t="s">
        <v>83</v>
      </c>
      <c r="P9" s="69" t="s">
        <v>104</v>
      </c>
      <c r="Q9" s="58">
        <v>52.4</v>
      </c>
      <c r="R9" s="58">
        <v>80.2</v>
      </c>
      <c r="S9" s="58">
        <v>81.87</v>
      </c>
      <c r="T9" s="58"/>
    </row>
    <row r="10" spans="1:20" ht="29.35" thickBot="1" x14ac:dyDescent="0.35">
      <c r="A10" s="153"/>
      <c r="B10" s="153"/>
      <c r="C10" s="155"/>
      <c r="D10" s="155"/>
      <c r="E10" s="155"/>
      <c r="F10" s="155"/>
      <c r="G10" s="155"/>
      <c r="H10" s="157"/>
      <c r="I10" s="162"/>
      <c r="J10" s="155"/>
      <c r="K10" s="155"/>
      <c r="L10" s="155"/>
      <c r="M10" s="155"/>
      <c r="N10" s="155"/>
      <c r="O10" s="56" t="s">
        <v>84</v>
      </c>
      <c r="P10" s="58" t="s">
        <v>104</v>
      </c>
      <c r="Q10" s="58">
        <v>90</v>
      </c>
      <c r="R10" s="58">
        <v>90</v>
      </c>
      <c r="S10" s="58">
        <v>95</v>
      </c>
      <c r="T10" s="58"/>
    </row>
    <row r="11" spans="1:20" ht="29.35" thickBot="1" x14ac:dyDescent="0.35">
      <c r="A11" s="153"/>
      <c r="B11" s="153"/>
      <c r="C11" s="155"/>
      <c r="D11" s="155"/>
      <c r="E11" s="155"/>
      <c r="F11" s="155"/>
      <c r="G11" s="155"/>
      <c r="H11" s="157"/>
      <c r="I11" s="162"/>
      <c r="J11" s="155"/>
      <c r="K11" s="155"/>
      <c r="L11" s="155"/>
      <c r="M11" s="155"/>
      <c r="N11" s="155"/>
      <c r="O11" s="54" t="s">
        <v>92</v>
      </c>
      <c r="P11" s="58" t="s">
        <v>104</v>
      </c>
      <c r="Q11" s="58">
        <v>100</v>
      </c>
      <c r="R11" s="58">
        <v>100</v>
      </c>
      <c r="S11" s="58">
        <v>100</v>
      </c>
      <c r="T11" s="58"/>
    </row>
    <row r="12" spans="1:20" ht="43.75" thickBot="1" x14ac:dyDescent="0.35">
      <c r="A12" s="153"/>
      <c r="B12" s="153"/>
      <c r="C12" s="155"/>
      <c r="D12" s="155"/>
      <c r="E12" s="155"/>
      <c r="F12" s="155"/>
      <c r="G12" s="155"/>
      <c r="H12" s="157"/>
      <c r="I12" s="162"/>
      <c r="J12" s="155"/>
      <c r="K12" s="155"/>
      <c r="L12" s="155"/>
      <c r="M12" s="155"/>
      <c r="N12" s="155"/>
      <c r="O12" s="56" t="s">
        <v>85</v>
      </c>
      <c r="P12" s="58" t="s">
        <v>104</v>
      </c>
      <c r="Q12" s="58">
        <v>100</v>
      </c>
      <c r="R12" s="58">
        <v>160</v>
      </c>
      <c r="S12" s="58">
        <v>161</v>
      </c>
      <c r="T12" s="58"/>
    </row>
    <row r="13" spans="1:20" ht="16.100000000000001" thickBot="1" x14ac:dyDescent="0.35">
      <c r="A13" s="153"/>
      <c r="B13" s="153"/>
      <c r="C13" s="155"/>
      <c r="D13" s="155"/>
      <c r="E13" s="155"/>
      <c r="F13" s="155"/>
      <c r="G13" s="155"/>
      <c r="H13" s="157"/>
      <c r="I13" s="162"/>
      <c r="J13" s="155"/>
      <c r="K13" s="155"/>
      <c r="L13" s="155"/>
      <c r="M13" s="155"/>
      <c r="N13" s="155"/>
      <c r="O13" s="56" t="s">
        <v>86</v>
      </c>
      <c r="P13" s="58" t="s">
        <v>106</v>
      </c>
      <c r="Q13" s="58">
        <v>0</v>
      </c>
      <c r="R13" s="58">
        <v>225100</v>
      </c>
      <c r="S13" s="58">
        <v>25446</v>
      </c>
      <c r="T13" s="58"/>
    </row>
    <row r="14" spans="1:20" ht="86.95" thickBot="1" x14ac:dyDescent="0.35">
      <c r="A14" s="153"/>
      <c r="B14" s="153"/>
      <c r="C14" s="155"/>
      <c r="D14" s="155"/>
      <c r="E14" s="155"/>
      <c r="F14" s="155"/>
      <c r="G14" s="155"/>
      <c r="H14" s="157"/>
      <c r="I14" s="162"/>
      <c r="J14" s="155"/>
      <c r="K14" s="155"/>
      <c r="L14" s="155"/>
      <c r="M14" s="155"/>
      <c r="N14" s="155"/>
      <c r="O14" s="55" t="s">
        <v>87</v>
      </c>
      <c r="P14" s="58" t="s">
        <v>104</v>
      </c>
      <c r="Q14" s="58">
        <v>0</v>
      </c>
      <c r="R14" s="58">
        <v>85.7</v>
      </c>
      <c r="S14" s="58">
        <v>89.26</v>
      </c>
      <c r="T14" s="58"/>
    </row>
    <row r="15" spans="1:20" ht="86.95" thickBot="1" x14ac:dyDescent="0.35">
      <c r="A15" s="153"/>
      <c r="B15" s="153"/>
      <c r="C15" s="155"/>
      <c r="D15" s="155"/>
      <c r="E15" s="155"/>
      <c r="F15" s="155"/>
      <c r="G15" s="155"/>
      <c r="H15" s="157"/>
      <c r="I15" s="162"/>
      <c r="J15" s="155"/>
      <c r="K15" s="155"/>
      <c r="L15" s="155"/>
      <c r="M15" s="155"/>
      <c r="N15" s="155"/>
      <c r="O15" s="75" t="s">
        <v>88</v>
      </c>
      <c r="P15" s="58" t="s">
        <v>104</v>
      </c>
      <c r="Q15" s="58">
        <v>0</v>
      </c>
      <c r="R15" s="58">
        <v>120</v>
      </c>
      <c r="S15" s="58">
        <v>120</v>
      </c>
      <c r="T15" s="58"/>
    </row>
    <row r="16" spans="1:20" ht="16.100000000000001" thickBot="1" x14ac:dyDescent="0.35">
      <c r="A16" s="178" t="s">
        <v>111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80"/>
    </row>
    <row r="17" spans="1:20" ht="43.75" thickBot="1" x14ac:dyDescent="0.35">
      <c r="A17" s="167"/>
      <c r="B17" s="170" t="s">
        <v>91</v>
      </c>
      <c r="C17" s="159">
        <v>120001.8</v>
      </c>
      <c r="D17" s="159">
        <v>0</v>
      </c>
      <c r="E17" s="159">
        <v>2088.8000000000002</v>
      </c>
      <c r="F17" s="159">
        <v>52194</v>
      </c>
      <c r="G17" s="159">
        <v>191916.80000000002</v>
      </c>
      <c r="H17" s="163">
        <v>5222.9000000000005</v>
      </c>
      <c r="I17" s="165">
        <v>119990.6</v>
      </c>
      <c r="J17" s="159">
        <v>0</v>
      </c>
      <c r="K17" s="159">
        <v>2088.8000000000002</v>
      </c>
      <c r="L17" s="159">
        <v>51920.999999999993</v>
      </c>
      <c r="M17" s="159">
        <v>182355.80000000002</v>
      </c>
      <c r="N17" s="159">
        <v>5130.3</v>
      </c>
      <c r="O17" s="59" t="s">
        <v>82</v>
      </c>
      <c r="P17" s="61" t="s">
        <v>104</v>
      </c>
      <c r="Q17" s="58">
        <v>19488.599999999999</v>
      </c>
      <c r="R17" s="58">
        <v>33955.480000000003</v>
      </c>
      <c r="S17" s="58">
        <v>35173.81</v>
      </c>
      <c r="T17" s="58"/>
    </row>
    <row r="18" spans="1:20" ht="43.75" thickBot="1" x14ac:dyDescent="0.35">
      <c r="A18" s="168"/>
      <c r="B18" s="171"/>
      <c r="C18" s="155"/>
      <c r="D18" s="155"/>
      <c r="E18" s="155"/>
      <c r="F18" s="155"/>
      <c r="G18" s="155"/>
      <c r="H18" s="157"/>
      <c r="I18" s="162"/>
      <c r="J18" s="155"/>
      <c r="K18" s="155"/>
      <c r="L18" s="155"/>
      <c r="M18" s="155"/>
      <c r="N18" s="155"/>
      <c r="O18" s="62" t="s">
        <v>93</v>
      </c>
      <c r="P18" s="61" t="s">
        <v>104</v>
      </c>
      <c r="Q18" s="58">
        <v>52.4</v>
      </c>
      <c r="R18" s="58">
        <v>80.2</v>
      </c>
      <c r="S18" s="58">
        <v>81.87</v>
      </c>
      <c r="T18" s="58"/>
    </row>
    <row r="19" spans="1:20" ht="29.35" thickBot="1" x14ac:dyDescent="0.35">
      <c r="A19" s="168"/>
      <c r="B19" s="171"/>
      <c r="C19" s="155"/>
      <c r="D19" s="155"/>
      <c r="E19" s="155"/>
      <c r="F19" s="155"/>
      <c r="G19" s="155"/>
      <c r="H19" s="157"/>
      <c r="I19" s="162"/>
      <c r="J19" s="155"/>
      <c r="K19" s="155"/>
      <c r="L19" s="155"/>
      <c r="M19" s="155"/>
      <c r="N19" s="155"/>
      <c r="O19" s="59" t="s">
        <v>94</v>
      </c>
      <c r="P19" s="61" t="s">
        <v>104</v>
      </c>
      <c r="Q19" s="58">
        <v>3.92</v>
      </c>
      <c r="R19" s="58">
        <v>4.1900000000000004</v>
      </c>
      <c r="S19" s="58">
        <v>6.6</v>
      </c>
      <c r="T19" s="58"/>
    </row>
    <row r="20" spans="1:20" ht="31.6" thickBot="1" x14ac:dyDescent="0.35">
      <c r="A20" s="168"/>
      <c r="B20" s="171"/>
      <c r="C20" s="155"/>
      <c r="D20" s="155"/>
      <c r="E20" s="155"/>
      <c r="F20" s="155"/>
      <c r="G20" s="155"/>
      <c r="H20" s="157"/>
      <c r="I20" s="162"/>
      <c r="J20" s="155"/>
      <c r="K20" s="155"/>
      <c r="L20" s="155"/>
      <c r="M20" s="155"/>
      <c r="N20" s="155"/>
      <c r="O20" s="59" t="s">
        <v>95</v>
      </c>
      <c r="P20" s="71" t="s">
        <v>107</v>
      </c>
      <c r="Q20" s="58">
        <v>1</v>
      </c>
      <c r="R20" s="58">
        <v>1</v>
      </c>
      <c r="S20" s="58">
        <v>11</v>
      </c>
      <c r="T20" s="58"/>
    </row>
    <row r="21" spans="1:20" ht="29.35" thickBot="1" x14ac:dyDescent="0.35">
      <c r="A21" s="168"/>
      <c r="B21" s="171"/>
      <c r="C21" s="155"/>
      <c r="D21" s="155"/>
      <c r="E21" s="155"/>
      <c r="F21" s="155"/>
      <c r="G21" s="155"/>
      <c r="H21" s="157"/>
      <c r="I21" s="162"/>
      <c r="J21" s="155"/>
      <c r="K21" s="155"/>
      <c r="L21" s="155"/>
      <c r="M21" s="155"/>
      <c r="N21" s="155"/>
      <c r="O21" s="59" t="s">
        <v>96</v>
      </c>
      <c r="P21" s="61" t="s">
        <v>104</v>
      </c>
      <c r="Q21" s="58">
        <v>95</v>
      </c>
      <c r="R21" s="58">
        <v>95</v>
      </c>
      <c r="S21" s="58">
        <v>100</v>
      </c>
      <c r="T21" s="58"/>
    </row>
    <row r="22" spans="1:20" ht="31.6" thickBot="1" x14ac:dyDescent="0.35">
      <c r="A22" s="168"/>
      <c r="B22" s="171"/>
      <c r="C22" s="155"/>
      <c r="D22" s="155"/>
      <c r="E22" s="155"/>
      <c r="F22" s="155"/>
      <c r="G22" s="155"/>
      <c r="H22" s="157"/>
      <c r="I22" s="162"/>
      <c r="J22" s="155"/>
      <c r="K22" s="155"/>
      <c r="L22" s="155"/>
      <c r="M22" s="155"/>
      <c r="N22" s="155"/>
      <c r="O22" s="59" t="s">
        <v>97</v>
      </c>
      <c r="P22" s="71" t="s">
        <v>107</v>
      </c>
      <c r="Q22" s="58">
        <v>0</v>
      </c>
      <c r="R22" s="58">
        <v>0</v>
      </c>
      <c r="S22" s="58">
        <v>0</v>
      </c>
      <c r="T22" s="58"/>
    </row>
    <row r="23" spans="1:20" ht="31.6" thickBot="1" x14ac:dyDescent="0.35">
      <c r="A23" s="168"/>
      <c r="B23" s="171"/>
      <c r="C23" s="155"/>
      <c r="D23" s="155"/>
      <c r="E23" s="155"/>
      <c r="F23" s="155"/>
      <c r="G23" s="155"/>
      <c r="H23" s="157"/>
      <c r="I23" s="162"/>
      <c r="J23" s="155"/>
      <c r="K23" s="155"/>
      <c r="L23" s="155"/>
      <c r="M23" s="155"/>
      <c r="N23" s="155"/>
      <c r="O23" s="59" t="s">
        <v>98</v>
      </c>
      <c r="P23" s="71" t="s">
        <v>107</v>
      </c>
      <c r="Q23" s="58">
        <v>0</v>
      </c>
      <c r="R23" s="58">
        <v>0</v>
      </c>
      <c r="S23" s="58">
        <v>0</v>
      </c>
      <c r="T23" s="58"/>
    </row>
    <row r="24" spans="1:20" ht="86.95" thickBot="1" x14ac:dyDescent="0.35">
      <c r="A24" s="168"/>
      <c r="B24" s="171"/>
      <c r="C24" s="155"/>
      <c r="D24" s="155"/>
      <c r="E24" s="155"/>
      <c r="F24" s="155"/>
      <c r="G24" s="155"/>
      <c r="H24" s="157"/>
      <c r="I24" s="162"/>
      <c r="J24" s="155"/>
      <c r="K24" s="155"/>
      <c r="L24" s="155"/>
      <c r="M24" s="155"/>
      <c r="N24" s="155"/>
      <c r="O24" s="62" t="s">
        <v>99</v>
      </c>
      <c r="P24" s="61" t="s">
        <v>104</v>
      </c>
      <c r="Q24" s="58">
        <v>0</v>
      </c>
      <c r="R24" s="58">
        <v>85.7</v>
      </c>
      <c r="S24" s="58">
        <v>89.26</v>
      </c>
      <c r="T24" s="58"/>
    </row>
    <row r="25" spans="1:20" ht="86.95" thickBot="1" x14ac:dyDescent="0.35">
      <c r="A25" s="169"/>
      <c r="B25" s="172"/>
      <c r="C25" s="160"/>
      <c r="D25" s="160"/>
      <c r="E25" s="160"/>
      <c r="F25" s="160"/>
      <c r="G25" s="160"/>
      <c r="H25" s="164"/>
      <c r="I25" s="166"/>
      <c r="J25" s="160"/>
      <c r="K25" s="160"/>
      <c r="L25" s="160"/>
      <c r="M25" s="160"/>
      <c r="N25" s="160"/>
      <c r="O25" s="62" t="s">
        <v>100</v>
      </c>
      <c r="P25" s="61" t="s">
        <v>104</v>
      </c>
      <c r="Q25" s="58">
        <v>0</v>
      </c>
      <c r="R25" s="58">
        <v>120</v>
      </c>
      <c r="S25" s="58">
        <v>120</v>
      </c>
      <c r="T25" s="58"/>
    </row>
    <row r="26" spans="1:20" ht="14.95" thickBot="1" x14ac:dyDescent="0.35">
      <c r="A26" s="178" t="s">
        <v>112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2"/>
    </row>
    <row r="27" spans="1:20" ht="29.35" thickBot="1" x14ac:dyDescent="0.35">
      <c r="A27" s="167"/>
      <c r="B27" s="173" t="s">
        <v>101</v>
      </c>
      <c r="C27" s="159">
        <v>6499.9000000000005</v>
      </c>
      <c r="D27" s="159">
        <v>0</v>
      </c>
      <c r="E27" s="159">
        <v>7600</v>
      </c>
      <c r="F27" s="159">
        <v>12646.800000000001</v>
      </c>
      <c r="G27" s="159">
        <v>10353.700000000001</v>
      </c>
      <c r="H27" s="163">
        <v>1582.5</v>
      </c>
      <c r="I27" s="185">
        <v>6459</v>
      </c>
      <c r="J27" s="159">
        <v>0</v>
      </c>
      <c r="K27" s="159">
        <v>0</v>
      </c>
      <c r="L27" s="159">
        <v>11998.7</v>
      </c>
      <c r="M27" s="159">
        <v>9418.5</v>
      </c>
      <c r="N27" s="163">
        <v>1582.5</v>
      </c>
      <c r="O27" s="63" t="s">
        <v>102</v>
      </c>
      <c r="P27" s="61" t="s">
        <v>104</v>
      </c>
      <c r="Q27" s="58">
        <v>100</v>
      </c>
      <c r="R27" s="58">
        <v>6</v>
      </c>
      <c r="S27" s="58">
        <v>6</v>
      </c>
      <c r="T27" s="58"/>
    </row>
    <row r="28" spans="1:20" ht="29.35" thickBot="1" x14ac:dyDescent="0.35">
      <c r="A28" s="168"/>
      <c r="B28" s="174"/>
      <c r="C28" s="155"/>
      <c r="D28" s="155"/>
      <c r="E28" s="155"/>
      <c r="F28" s="155"/>
      <c r="G28" s="155"/>
      <c r="H28" s="157"/>
      <c r="I28" s="186"/>
      <c r="J28" s="155"/>
      <c r="K28" s="155"/>
      <c r="L28" s="155"/>
      <c r="M28" s="155"/>
      <c r="N28" s="157"/>
      <c r="O28" s="63" t="s">
        <v>103</v>
      </c>
      <c r="P28" s="61" t="s">
        <v>104</v>
      </c>
      <c r="Q28" s="58">
        <v>6.6</v>
      </c>
      <c r="R28" s="58">
        <v>7</v>
      </c>
      <c r="S28" s="58">
        <v>7</v>
      </c>
      <c r="T28" s="58"/>
    </row>
    <row r="29" spans="1:20" ht="58.15" thickBot="1" x14ac:dyDescent="0.35">
      <c r="A29" s="168"/>
      <c r="B29" s="174"/>
      <c r="C29" s="155"/>
      <c r="D29" s="155"/>
      <c r="E29" s="155"/>
      <c r="F29" s="155"/>
      <c r="G29" s="155"/>
      <c r="H29" s="157"/>
      <c r="I29" s="186"/>
      <c r="J29" s="155"/>
      <c r="K29" s="155"/>
      <c r="L29" s="155"/>
      <c r="M29" s="155"/>
      <c r="N29" s="157"/>
      <c r="O29" s="72" t="s">
        <v>108</v>
      </c>
      <c r="P29" s="73" t="s">
        <v>104</v>
      </c>
      <c r="Q29" s="74">
        <v>74</v>
      </c>
      <c r="R29" s="74">
        <v>64</v>
      </c>
      <c r="S29" s="74">
        <v>64</v>
      </c>
      <c r="T29" s="74"/>
    </row>
    <row r="30" spans="1:20" ht="14.95" thickBot="1" x14ac:dyDescent="0.35">
      <c r="A30" s="178" t="s">
        <v>79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4"/>
    </row>
    <row r="31" spans="1:20" ht="129.6" x14ac:dyDescent="0.3">
      <c r="A31" s="76">
        <v>4</v>
      </c>
      <c r="B31" s="77" t="s">
        <v>69</v>
      </c>
      <c r="C31" s="78">
        <v>24864.5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8">
        <v>24863.3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6" t="s">
        <v>109</v>
      </c>
      <c r="P31" s="76" t="s">
        <v>109</v>
      </c>
      <c r="Q31" s="76" t="s">
        <v>109</v>
      </c>
      <c r="R31" s="76" t="s">
        <v>109</v>
      </c>
      <c r="S31" s="76" t="s">
        <v>109</v>
      </c>
      <c r="T31" s="76" t="s">
        <v>109</v>
      </c>
    </row>
    <row r="32" spans="1:20" ht="15.55" x14ac:dyDescent="0.3">
      <c r="A32" s="5"/>
      <c r="B32" s="5"/>
      <c r="C32" s="5"/>
      <c r="D32" s="5"/>
      <c r="E32" s="5"/>
      <c r="F32" s="26"/>
      <c r="G32" s="5"/>
      <c r="H32" s="5"/>
      <c r="I32" s="5"/>
      <c r="J32" s="5"/>
      <c r="K32" s="5"/>
      <c r="L32" s="26"/>
      <c r="M32" s="5"/>
      <c r="N32" s="5"/>
      <c r="O32" s="5"/>
      <c r="P32" s="5"/>
      <c r="Q32" s="5"/>
      <c r="R32" s="5"/>
      <c r="S32" s="5"/>
      <c r="T32" s="5"/>
    </row>
    <row r="33" spans="1:20" ht="15.55" x14ac:dyDescent="0.3">
      <c r="A33" s="5"/>
      <c r="B33" s="5"/>
      <c r="C33" s="5"/>
      <c r="D33" s="5"/>
      <c r="E33" s="5"/>
      <c r="F33" s="26"/>
      <c r="G33" s="5"/>
      <c r="H33" s="5"/>
      <c r="I33" s="5"/>
      <c r="J33" s="5"/>
      <c r="K33" s="5"/>
      <c r="L33" s="26"/>
      <c r="M33" s="5"/>
      <c r="N33" s="5"/>
      <c r="O33" s="5"/>
      <c r="P33" s="5"/>
      <c r="Q33" s="5"/>
      <c r="R33" s="5"/>
      <c r="S33" s="5"/>
      <c r="T33" s="5"/>
    </row>
    <row r="34" spans="1:20" ht="15.55" x14ac:dyDescent="0.3">
      <c r="A34" s="5"/>
      <c r="B34" s="5"/>
      <c r="C34" s="5"/>
      <c r="D34" s="5"/>
      <c r="E34" s="5"/>
      <c r="F34" s="26"/>
      <c r="G34" s="5"/>
      <c r="H34" s="5"/>
      <c r="I34" s="5"/>
      <c r="J34" s="5"/>
      <c r="K34" s="5"/>
      <c r="L34" s="26"/>
      <c r="M34" s="5"/>
      <c r="N34" s="5"/>
      <c r="O34" s="5"/>
      <c r="P34" s="5"/>
      <c r="Q34" s="5"/>
      <c r="R34" s="5"/>
      <c r="S34" s="5"/>
      <c r="T34" s="5"/>
    </row>
    <row r="35" spans="1:20" ht="15.55" x14ac:dyDescent="0.3">
      <c r="A35" s="5"/>
      <c r="B35" s="5"/>
      <c r="C35" s="5"/>
      <c r="D35" s="5"/>
      <c r="E35" s="5"/>
      <c r="F35" s="26"/>
      <c r="G35" s="5"/>
      <c r="H35" s="5"/>
      <c r="I35" s="5"/>
      <c r="J35" s="5"/>
      <c r="K35" s="5"/>
      <c r="L35" s="26"/>
      <c r="M35" s="5"/>
      <c r="N35" s="5"/>
      <c r="O35" s="5"/>
      <c r="P35" s="5"/>
      <c r="Q35" s="5"/>
      <c r="R35" s="5"/>
      <c r="S35" s="5"/>
      <c r="T35" s="5"/>
    </row>
    <row r="36" spans="1:20" ht="15.55" x14ac:dyDescent="0.3">
      <c r="A36" s="5"/>
      <c r="B36" s="5"/>
      <c r="C36" s="5"/>
      <c r="D36" s="5"/>
      <c r="E36" s="5"/>
      <c r="F36" s="26"/>
      <c r="G36" s="5"/>
      <c r="H36" s="5"/>
      <c r="I36" s="5"/>
      <c r="J36" s="5"/>
      <c r="K36" s="5"/>
      <c r="L36" s="26"/>
      <c r="M36" s="5"/>
      <c r="N36" s="5"/>
      <c r="O36" s="5"/>
      <c r="P36" s="5"/>
      <c r="Q36" s="5"/>
      <c r="R36" s="5"/>
      <c r="S36" s="5"/>
      <c r="T36" s="5"/>
    </row>
    <row r="37" spans="1:20" ht="15.55" x14ac:dyDescent="0.3">
      <c r="A37" s="5"/>
      <c r="B37" s="5"/>
      <c r="C37" s="5"/>
      <c r="D37" s="5"/>
      <c r="E37" s="5"/>
      <c r="F37" s="26"/>
      <c r="G37" s="5"/>
      <c r="H37" s="5"/>
      <c r="I37" s="5"/>
      <c r="J37" s="5"/>
      <c r="K37" s="5"/>
      <c r="L37" s="26"/>
      <c r="M37" s="5"/>
      <c r="N37" s="5"/>
      <c r="O37" s="5"/>
      <c r="P37" s="5"/>
      <c r="Q37" s="5"/>
      <c r="R37" s="5"/>
      <c r="S37" s="5"/>
      <c r="T37" s="5"/>
    </row>
    <row r="38" spans="1:20" ht="15.55" x14ac:dyDescent="0.3">
      <c r="A38" s="5"/>
      <c r="B38" s="5"/>
      <c r="C38" s="5"/>
      <c r="D38" s="5"/>
      <c r="E38" s="5"/>
      <c r="F38" s="26"/>
      <c r="G38" s="5"/>
      <c r="H38" s="5"/>
      <c r="I38" s="5"/>
      <c r="J38" s="5"/>
      <c r="K38" s="5"/>
      <c r="L38" s="26"/>
      <c r="M38" s="5"/>
      <c r="N38" s="5"/>
      <c r="O38" s="5"/>
      <c r="P38" s="5"/>
      <c r="Q38" s="5"/>
      <c r="R38" s="5"/>
      <c r="S38" s="5"/>
      <c r="T38" s="5"/>
    </row>
    <row r="39" spans="1:20" ht="15.55" x14ac:dyDescent="0.3">
      <c r="A39" s="5"/>
      <c r="B39" s="5"/>
      <c r="C39" s="5"/>
      <c r="D39" s="5"/>
      <c r="E39" s="5"/>
      <c r="F39" s="26"/>
      <c r="G39" s="5"/>
      <c r="H39" s="5"/>
      <c r="I39" s="5"/>
      <c r="J39" s="5"/>
      <c r="K39" s="5"/>
      <c r="L39" s="26"/>
      <c r="M39" s="5"/>
      <c r="N39" s="5"/>
      <c r="O39" s="5"/>
      <c r="P39" s="5"/>
      <c r="Q39" s="5"/>
      <c r="R39" s="5"/>
      <c r="S39" s="5"/>
      <c r="T39" s="5"/>
    </row>
    <row r="40" spans="1:20" ht="15.55" x14ac:dyDescent="0.3">
      <c r="A40" s="5"/>
      <c r="B40" s="5"/>
      <c r="C40" s="5"/>
      <c r="D40" s="5"/>
      <c r="E40" s="5"/>
      <c r="F40" s="26"/>
      <c r="G40" s="5"/>
      <c r="H40" s="5"/>
      <c r="I40" s="5"/>
      <c r="J40" s="5"/>
      <c r="K40" s="5"/>
      <c r="L40" s="26"/>
      <c r="M40" s="5"/>
      <c r="N40" s="5"/>
      <c r="O40" s="5"/>
      <c r="P40" s="5"/>
      <c r="Q40" s="5"/>
      <c r="R40" s="5"/>
      <c r="S40" s="5"/>
      <c r="T40" s="5"/>
    </row>
    <row r="41" spans="1:20" ht="15.55" x14ac:dyDescent="0.3">
      <c r="A41" s="5"/>
      <c r="B41" s="5"/>
      <c r="C41" s="5"/>
      <c r="D41" s="5"/>
      <c r="E41" s="5"/>
      <c r="F41" s="26"/>
      <c r="G41" s="5"/>
      <c r="H41" s="5"/>
      <c r="I41" s="5"/>
      <c r="J41" s="5"/>
      <c r="K41" s="5"/>
      <c r="L41" s="26"/>
      <c r="M41" s="5"/>
      <c r="N41" s="5"/>
      <c r="O41" s="5"/>
      <c r="P41" s="5"/>
      <c r="Q41" s="5"/>
      <c r="R41" s="5"/>
      <c r="S41" s="5"/>
      <c r="T41" s="5"/>
    </row>
    <row r="42" spans="1:20" ht="15.55" x14ac:dyDescent="0.3">
      <c r="A42" s="5"/>
      <c r="B42" s="5"/>
      <c r="C42" s="5"/>
      <c r="D42" s="5"/>
      <c r="E42" s="5"/>
      <c r="F42" s="26"/>
      <c r="G42" s="5"/>
      <c r="H42" s="5"/>
      <c r="I42" s="5"/>
      <c r="J42" s="5"/>
      <c r="K42" s="5"/>
      <c r="L42" s="26"/>
      <c r="M42" s="5"/>
      <c r="N42" s="5"/>
      <c r="O42" s="5"/>
      <c r="P42" s="5"/>
      <c r="Q42" s="5"/>
      <c r="R42" s="5"/>
      <c r="S42" s="5"/>
      <c r="T42" s="5"/>
    </row>
    <row r="43" spans="1:20" ht="15.55" x14ac:dyDescent="0.3">
      <c r="A43" s="5"/>
      <c r="B43" s="5"/>
      <c r="C43" s="5"/>
      <c r="D43" s="5"/>
      <c r="E43" s="5"/>
      <c r="F43" s="26"/>
      <c r="G43" s="5"/>
      <c r="H43" s="5"/>
      <c r="I43" s="5"/>
      <c r="J43" s="5"/>
      <c r="K43" s="5"/>
      <c r="L43" s="26"/>
      <c r="M43" s="5"/>
      <c r="N43" s="5"/>
      <c r="O43" s="5"/>
      <c r="P43" s="5"/>
      <c r="Q43" s="5"/>
      <c r="R43" s="5"/>
      <c r="S43" s="5"/>
      <c r="T43" s="5"/>
    </row>
    <row r="44" spans="1:20" ht="15.55" x14ac:dyDescent="0.3">
      <c r="A44" s="5"/>
      <c r="B44" s="5"/>
      <c r="C44" s="5"/>
      <c r="D44" s="5"/>
      <c r="E44" s="5"/>
      <c r="F44" s="26"/>
      <c r="G44" s="5"/>
      <c r="H44" s="5"/>
      <c r="I44" s="5"/>
      <c r="J44" s="5"/>
      <c r="K44" s="5"/>
      <c r="L44" s="26"/>
      <c r="M44" s="5"/>
      <c r="N44" s="5"/>
      <c r="O44" s="5"/>
      <c r="P44" s="5"/>
      <c r="Q44" s="5"/>
      <c r="R44" s="5"/>
      <c r="S44" s="5"/>
      <c r="T44" s="5"/>
    </row>
    <row r="45" spans="1:20" ht="15.55" x14ac:dyDescent="0.3">
      <c r="A45" s="5"/>
      <c r="B45" s="5"/>
      <c r="C45" s="5"/>
      <c r="D45" s="5"/>
      <c r="E45" s="5"/>
      <c r="F45" s="26"/>
      <c r="G45" s="5"/>
      <c r="H45" s="5"/>
      <c r="I45" s="5"/>
      <c r="J45" s="5"/>
      <c r="K45" s="5"/>
      <c r="L45" s="26"/>
      <c r="M45" s="5"/>
      <c r="N45" s="5"/>
      <c r="O45" s="5"/>
      <c r="P45" s="5"/>
      <c r="Q45" s="5"/>
      <c r="R45" s="5"/>
      <c r="S45" s="5"/>
      <c r="T45" s="5"/>
    </row>
    <row r="46" spans="1:20" ht="15.55" x14ac:dyDescent="0.3">
      <c r="A46" s="5"/>
      <c r="B46" s="5"/>
      <c r="C46" s="5"/>
      <c r="D46" s="5"/>
      <c r="E46" s="5"/>
      <c r="F46" s="26"/>
      <c r="G46" s="5"/>
      <c r="H46" s="5"/>
      <c r="I46" s="5"/>
      <c r="J46" s="5"/>
      <c r="K46" s="5"/>
      <c r="L46" s="26"/>
      <c r="M46" s="5"/>
      <c r="N46" s="5"/>
      <c r="O46" s="5"/>
      <c r="P46" s="5"/>
      <c r="Q46" s="5"/>
      <c r="R46" s="5"/>
      <c r="S46" s="5"/>
      <c r="T46" s="5"/>
    </row>
    <row r="47" spans="1:20" ht="15.55" x14ac:dyDescent="0.3">
      <c r="A47" s="5"/>
      <c r="B47" s="5"/>
      <c r="C47" s="5"/>
      <c r="D47" s="5"/>
      <c r="E47" s="5"/>
      <c r="F47" s="26"/>
      <c r="G47" s="5"/>
      <c r="H47" s="5"/>
      <c r="I47" s="5"/>
      <c r="J47" s="5"/>
      <c r="K47" s="5"/>
      <c r="L47" s="26"/>
      <c r="M47" s="5"/>
      <c r="N47" s="5"/>
      <c r="O47" s="5"/>
      <c r="P47" s="5"/>
      <c r="Q47" s="5"/>
      <c r="R47" s="5"/>
      <c r="S47" s="5"/>
      <c r="T47" s="5"/>
    </row>
    <row r="48" spans="1:20" ht="15.55" x14ac:dyDescent="0.3">
      <c r="A48" s="5"/>
      <c r="B48" s="5"/>
      <c r="C48" s="5"/>
      <c r="D48" s="5"/>
      <c r="E48" s="5"/>
      <c r="F48" s="26"/>
      <c r="G48" s="5"/>
      <c r="H48" s="5"/>
      <c r="I48" s="5"/>
      <c r="J48" s="5"/>
      <c r="K48" s="5"/>
      <c r="L48" s="26"/>
      <c r="M48" s="5"/>
      <c r="N48" s="5"/>
      <c r="O48" s="5"/>
      <c r="P48" s="5"/>
      <c r="Q48" s="5"/>
      <c r="R48" s="5"/>
      <c r="S48" s="5"/>
      <c r="T48" s="5"/>
    </row>
    <row r="49" spans="1:20" ht="15.55" x14ac:dyDescent="0.3">
      <c r="A49" s="5"/>
      <c r="B49" s="5"/>
      <c r="C49" s="5"/>
      <c r="D49" s="5"/>
      <c r="E49" s="5"/>
      <c r="F49" s="26"/>
      <c r="G49" s="5"/>
      <c r="H49" s="5"/>
      <c r="I49" s="5"/>
      <c r="J49" s="5"/>
      <c r="K49" s="5"/>
      <c r="L49" s="26"/>
      <c r="M49" s="5"/>
      <c r="N49" s="5"/>
      <c r="O49" s="5"/>
      <c r="P49" s="5"/>
      <c r="Q49" s="5"/>
      <c r="R49" s="5"/>
      <c r="S49" s="5"/>
      <c r="T49" s="5"/>
    </row>
    <row r="50" spans="1:20" ht="15.55" x14ac:dyDescent="0.3">
      <c r="A50" s="5"/>
      <c r="B50" s="5"/>
      <c r="C50" s="5"/>
      <c r="D50" s="5"/>
      <c r="E50" s="5"/>
      <c r="F50" s="26"/>
      <c r="G50" s="5"/>
      <c r="H50" s="5"/>
      <c r="I50" s="5"/>
      <c r="J50" s="5"/>
      <c r="K50" s="5"/>
      <c r="L50" s="26"/>
      <c r="M50" s="5"/>
      <c r="N50" s="5"/>
      <c r="O50" s="5"/>
      <c r="P50" s="5"/>
      <c r="Q50" s="5"/>
      <c r="R50" s="5"/>
      <c r="S50" s="5"/>
      <c r="T50" s="5"/>
    </row>
    <row r="51" spans="1:20" ht="15.55" x14ac:dyDescent="0.3">
      <c r="A51" s="5"/>
      <c r="B51" s="5"/>
      <c r="C51" s="5"/>
      <c r="D51" s="5"/>
      <c r="E51" s="5"/>
      <c r="F51" s="26"/>
      <c r="G51" s="5"/>
      <c r="H51" s="5"/>
      <c r="I51" s="5"/>
      <c r="J51" s="5"/>
      <c r="K51" s="5"/>
      <c r="L51" s="26"/>
      <c r="M51" s="5"/>
      <c r="N51" s="5"/>
      <c r="O51" s="5"/>
      <c r="P51" s="5"/>
      <c r="Q51" s="5"/>
      <c r="R51" s="5"/>
      <c r="S51" s="5"/>
      <c r="T51" s="5"/>
    </row>
    <row r="52" spans="1:20" ht="15.55" x14ac:dyDescent="0.3">
      <c r="A52" s="5"/>
      <c r="B52" s="5"/>
      <c r="C52" s="5"/>
      <c r="D52" s="5"/>
      <c r="E52" s="5"/>
      <c r="F52" s="26"/>
      <c r="G52" s="5"/>
      <c r="H52" s="5"/>
      <c r="I52" s="5"/>
      <c r="J52" s="5"/>
      <c r="K52" s="5"/>
      <c r="L52" s="26"/>
      <c r="M52" s="5"/>
      <c r="N52" s="5"/>
      <c r="O52" s="5"/>
      <c r="P52" s="5"/>
      <c r="Q52" s="5"/>
      <c r="R52" s="5"/>
      <c r="S52" s="5"/>
      <c r="T52" s="5"/>
    </row>
    <row r="53" spans="1:20" ht="15.55" x14ac:dyDescent="0.3">
      <c r="A53" s="5"/>
      <c r="B53" s="5"/>
      <c r="C53" s="5"/>
      <c r="D53" s="5"/>
      <c r="E53" s="5"/>
      <c r="F53" s="26"/>
      <c r="G53" s="5"/>
      <c r="H53" s="5"/>
      <c r="I53" s="5"/>
      <c r="J53" s="5"/>
      <c r="K53" s="5"/>
      <c r="L53" s="26"/>
      <c r="M53" s="5"/>
      <c r="N53" s="5"/>
      <c r="O53" s="5"/>
      <c r="P53" s="5"/>
      <c r="Q53" s="5"/>
      <c r="R53" s="5"/>
      <c r="S53" s="5"/>
      <c r="T53" s="5"/>
    </row>
    <row r="54" spans="1:20" ht="15.55" x14ac:dyDescent="0.3">
      <c r="A54" s="5"/>
      <c r="B54" s="5"/>
      <c r="C54" s="5"/>
      <c r="D54" s="5"/>
      <c r="E54" s="5"/>
      <c r="F54" s="26"/>
      <c r="G54" s="5"/>
      <c r="H54" s="5"/>
      <c r="I54" s="5"/>
      <c r="J54" s="5"/>
      <c r="K54" s="5"/>
      <c r="L54" s="26"/>
      <c r="M54" s="5"/>
      <c r="N54" s="5"/>
      <c r="O54" s="5"/>
      <c r="P54" s="5"/>
      <c r="Q54" s="5"/>
      <c r="R54" s="5"/>
      <c r="S54" s="5"/>
      <c r="T54" s="5"/>
    </row>
    <row r="55" spans="1:20" ht="15.55" x14ac:dyDescent="0.3">
      <c r="A55" s="5"/>
      <c r="B55" s="5"/>
      <c r="C55" s="5"/>
      <c r="D55" s="5"/>
      <c r="E55" s="5"/>
      <c r="F55" s="26"/>
      <c r="G55" s="5"/>
      <c r="H55" s="5"/>
      <c r="I55" s="5"/>
      <c r="J55" s="5"/>
      <c r="K55" s="5"/>
      <c r="L55" s="26"/>
      <c r="M55" s="5"/>
      <c r="N55" s="5"/>
      <c r="O55" s="5"/>
      <c r="P55" s="5"/>
      <c r="Q55" s="5"/>
      <c r="R55" s="5"/>
      <c r="S55" s="5"/>
      <c r="T55" s="5"/>
    </row>
    <row r="56" spans="1:20" ht="15.55" x14ac:dyDescent="0.3">
      <c r="A56" s="5"/>
      <c r="B56" s="5"/>
      <c r="C56" s="5"/>
      <c r="D56" s="5"/>
      <c r="E56" s="5"/>
      <c r="F56" s="26"/>
      <c r="G56" s="5"/>
      <c r="H56" s="5"/>
      <c r="I56" s="5"/>
      <c r="J56" s="5"/>
      <c r="K56" s="5"/>
      <c r="L56" s="26"/>
      <c r="M56" s="5"/>
      <c r="N56" s="5"/>
      <c r="O56" s="5"/>
      <c r="P56" s="5"/>
      <c r="Q56" s="5"/>
      <c r="R56" s="5"/>
      <c r="S56" s="5"/>
      <c r="T56" s="5"/>
    </row>
    <row r="57" spans="1:20" ht="15.55" x14ac:dyDescent="0.3">
      <c r="A57" s="5"/>
      <c r="B57" s="5"/>
      <c r="C57" s="5"/>
      <c r="D57" s="5"/>
      <c r="E57" s="5"/>
      <c r="F57" s="26"/>
      <c r="G57" s="5"/>
      <c r="H57" s="5"/>
      <c r="I57" s="5"/>
      <c r="J57" s="5"/>
      <c r="K57" s="5"/>
      <c r="L57" s="26"/>
      <c r="M57" s="5"/>
      <c r="N57" s="5"/>
      <c r="O57" s="5"/>
      <c r="P57" s="5"/>
      <c r="Q57" s="5"/>
      <c r="R57" s="5"/>
      <c r="S57" s="5"/>
      <c r="T57" s="5"/>
    </row>
    <row r="58" spans="1:20" ht="15.55" x14ac:dyDescent="0.3">
      <c r="A58" s="5"/>
      <c r="B58" s="5"/>
      <c r="C58" s="5"/>
      <c r="D58" s="5"/>
      <c r="E58" s="5"/>
      <c r="F58" s="26"/>
      <c r="G58" s="5"/>
      <c r="H58" s="5"/>
      <c r="I58" s="5"/>
      <c r="J58" s="5"/>
      <c r="K58" s="5"/>
      <c r="L58" s="26"/>
      <c r="M58" s="5"/>
      <c r="N58" s="5"/>
      <c r="O58" s="5"/>
      <c r="P58" s="5"/>
      <c r="Q58" s="5"/>
      <c r="R58" s="5"/>
      <c r="S58" s="5"/>
      <c r="T58" s="5"/>
    </row>
    <row r="59" spans="1:20" ht="15.55" x14ac:dyDescent="0.3">
      <c r="A59" s="5"/>
      <c r="B59" s="5"/>
      <c r="C59" s="5"/>
      <c r="D59" s="5"/>
      <c r="E59" s="5"/>
      <c r="F59" s="26"/>
      <c r="G59" s="5"/>
      <c r="H59" s="5"/>
      <c r="I59" s="5"/>
      <c r="J59" s="5"/>
      <c r="K59" s="5"/>
      <c r="L59" s="26"/>
      <c r="M59" s="5"/>
      <c r="N59" s="5"/>
      <c r="O59" s="5"/>
      <c r="P59" s="5"/>
      <c r="Q59" s="5"/>
      <c r="R59" s="5"/>
      <c r="S59" s="5"/>
      <c r="T59" s="5"/>
    </row>
    <row r="60" spans="1:20" ht="15.55" x14ac:dyDescent="0.3">
      <c r="A60" s="5"/>
      <c r="B60" s="5"/>
      <c r="C60" s="5"/>
      <c r="D60" s="5"/>
      <c r="E60" s="5"/>
      <c r="F60" s="26"/>
      <c r="G60" s="5"/>
      <c r="H60" s="5"/>
      <c r="I60" s="5"/>
      <c r="J60" s="5"/>
      <c r="K60" s="5"/>
      <c r="L60" s="26"/>
      <c r="M60" s="5"/>
      <c r="N60" s="5"/>
      <c r="O60" s="5"/>
      <c r="P60" s="5"/>
      <c r="Q60" s="5"/>
      <c r="R60" s="5"/>
      <c r="S60" s="5"/>
      <c r="T60" s="5"/>
    </row>
    <row r="61" spans="1:20" ht="15.55" x14ac:dyDescent="0.3">
      <c r="A61" s="5"/>
      <c r="B61" s="5"/>
      <c r="C61" s="5"/>
      <c r="D61" s="5"/>
      <c r="E61" s="5"/>
      <c r="F61" s="26"/>
      <c r="G61" s="5"/>
      <c r="H61" s="5"/>
      <c r="I61" s="5"/>
      <c r="J61" s="5"/>
      <c r="K61" s="5"/>
      <c r="L61" s="26"/>
      <c r="M61" s="5"/>
      <c r="N61" s="5"/>
      <c r="O61" s="5"/>
      <c r="P61" s="5"/>
      <c r="Q61" s="5"/>
      <c r="R61" s="5"/>
      <c r="S61" s="5"/>
      <c r="T61" s="5"/>
    </row>
    <row r="62" spans="1:20" ht="15.55" x14ac:dyDescent="0.3">
      <c r="A62" s="5"/>
      <c r="B62" s="5"/>
      <c r="C62" s="5"/>
      <c r="D62" s="5"/>
      <c r="E62" s="5"/>
      <c r="F62" s="26"/>
      <c r="G62" s="5"/>
      <c r="H62" s="5"/>
      <c r="I62" s="5"/>
      <c r="J62" s="5"/>
      <c r="K62" s="5"/>
      <c r="L62" s="26"/>
      <c r="M62" s="5"/>
      <c r="N62" s="5"/>
      <c r="O62" s="5"/>
      <c r="P62" s="5"/>
      <c r="Q62" s="5"/>
      <c r="R62" s="5"/>
      <c r="S62" s="5"/>
      <c r="T62" s="5"/>
    </row>
    <row r="63" spans="1:20" ht="15.55" x14ac:dyDescent="0.3">
      <c r="A63" s="5"/>
      <c r="B63" s="5"/>
      <c r="C63" s="5"/>
      <c r="D63" s="5"/>
      <c r="E63" s="5"/>
      <c r="F63" s="26"/>
      <c r="G63" s="5"/>
      <c r="H63" s="5"/>
      <c r="I63" s="5"/>
      <c r="J63" s="5"/>
      <c r="K63" s="5"/>
      <c r="L63" s="26"/>
      <c r="M63" s="5"/>
      <c r="N63" s="5"/>
      <c r="O63" s="5"/>
      <c r="P63" s="5"/>
      <c r="Q63" s="5"/>
      <c r="R63" s="5"/>
      <c r="S63" s="5"/>
      <c r="T63" s="5"/>
    </row>
    <row r="64" spans="1:20" ht="15.55" x14ac:dyDescent="0.3">
      <c r="A64" s="5"/>
      <c r="B64" s="5"/>
      <c r="C64" s="5"/>
      <c r="D64" s="5"/>
      <c r="E64" s="5"/>
      <c r="F64" s="26"/>
      <c r="G64" s="5"/>
      <c r="H64" s="5"/>
      <c r="I64" s="5"/>
      <c r="J64" s="5"/>
      <c r="K64" s="5"/>
      <c r="L64" s="26"/>
      <c r="M64" s="5"/>
      <c r="N64" s="5"/>
      <c r="O64" s="5"/>
      <c r="P64" s="5"/>
      <c r="Q64" s="5"/>
      <c r="R64" s="5"/>
      <c r="S64" s="5"/>
      <c r="T64" s="5"/>
    </row>
    <row r="65" spans="1:20" ht="15.55" x14ac:dyDescent="0.3">
      <c r="A65" s="5"/>
      <c r="B65" s="5"/>
      <c r="C65" s="5"/>
      <c r="D65" s="5"/>
      <c r="E65" s="5"/>
      <c r="F65" s="26"/>
      <c r="G65" s="5"/>
      <c r="H65" s="5"/>
      <c r="I65" s="5"/>
      <c r="J65" s="5"/>
      <c r="K65" s="5"/>
      <c r="L65" s="26"/>
      <c r="M65" s="5"/>
      <c r="N65" s="5"/>
      <c r="O65" s="5"/>
      <c r="P65" s="5"/>
      <c r="Q65" s="5"/>
      <c r="R65" s="5"/>
      <c r="S65" s="5"/>
      <c r="T65" s="5"/>
    </row>
    <row r="66" spans="1:20" ht="15.55" x14ac:dyDescent="0.3">
      <c r="A66" s="5"/>
      <c r="B66" s="5"/>
      <c r="C66" s="5"/>
      <c r="D66" s="5"/>
      <c r="E66" s="5"/>
      <c r="F66" s="26"/>
      <c r="G66" s="5"/>
      <c r="H66" s="5"/>
      <c r="I66" s="5"/>
      <c r="J66" s="5"/>
      <c r="K66" s="5"/>
      <c r="L66" s="26"/>
      <c r="M66" s="5"/>
      <c r="N66" s="5"/>
      <c r="O66" s="5"/>
      <c r="P66" s="5"/>
      <c r="Q66" s="5"/>
      <c r="R66" s="5"/>
      <c r="S66" s="5"/>
      <c r="T66" s="5"/>
    </row>
  </sheetData>
  <mergeCells count="59">
    <mergeCell ref="A26:T26"/>
    <mergeCell ref="A30:T30"/>
    <mergeCell ref="M27:M29"/>
    <mergeCell ref="N27:N29"/>
    <mergeCell ref="F8:F15"/>
    <mergeCell ref="L8:L15"/>
    <mergeCell ref="F17:F25"/>
    <mergeCell ref="L17:L25"/>
    <mergeCell ref="F27:F29"/>
    <mergeCell ref="L27:L29"/>
    <mergeCell ref="G27:G29"/>
    <mergeCell ref="H27:H29"/>
    <mergeCell ref="I27:I29"/>
    <mergeCell ref="J27:J29"/>
    <mergeCell ref="K27:K29"/>
    <mergeCell ref="A27:A29"/>
    <mergeCell ref="B27:B29"/>
    <mergeCell ref="C27:C29"/>
    <mergeCell ref="D27:D29"/>
    <mergeCell ref="E27:E29"/>
    <mergeCell ref="A17:A25"/>
    <mergeCell ref="B17:B25"/>
    <mergeCell ref="C17:C25"/>
    <mergeCell ref="D17:D25"/>
    <mergeCell ref="E17:E25"/>
    <mergeCell ref="G17:G25"/>
    <mergeCell ref="H17:H25"/>
    <mergeCell ref="I17:I25"/>
    <mergeCell ref="J17:J25"/>
    <mergeCell ref="K17:K25"/>
    <mergeCell ref="M17:M25"/>
    <mergeCell ref="N17:N25"/>
    <mergeCell ref="I8:I15"/>
    <mergeCell ref="J8:J15"/>
    <mergeCell ref="K8:K15"/>
    <mergeCell ref="M8:M15"/>
    <mergeCell ref="N8:N15"/>
    <mergeCell ref="A16:T16"/>
    <mergeCell ref="A4:A5"/>
    <mergeCell ref="B4:B5"/>
    <mergeCell ref="C4:H4"/>
    <mergeCell ref="B8:B15"/>
    <mergeCell ref="C8:C15"/>
    <mergeCell ref="D8:D15"/>
    <mergeCell ref="E8:E15"/>
    <mergeCell ref="G8:G15"/>
    <mergeCell ref="H8:H15"/>
    <mergeCell ref="A8:A15"/>
    <mergeCell ref="B7:T7"/>
    <mergeCell ref="B1:T1"/>
    <mergeCell ref="B2:T2"/>
    <mergeCell ref="B3:T3"/>
    <mergeCell ref="I4:N4"/>
    <mergeCell ref="O4:O5"/>
    <mergeCell ref="P4:P5"/>
    <mergeCell ref="Q4:Q5"/>
    <mergeCell ref="R4:R5"/>
    <mergeCell ref="S4:S5"/>
    <mergeCell ref="T4:T5"/>
  </mergeCells>
  <pageMargins left="0.15748031496062992" right="0.15748031496062992" top="0.15748031496062992" bottom="0.15748031496062992" header="0.15748031496062992" footer="0.15748031496062992"/>
  <pageSetup paperSize="9" scale="60" orientation="landscape" horizontalDpi="180" verticalDpi="180" r:id="rId1"/>
  <rowBreaks count="1" manualBreakCount="1">
    <brk id="23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мероприятия</vt:lpstr>
      <vt:lpstr>показатели</vt:lpstr>
      <vt:lpstr>мероприятия!Заголовки_для_печати</vt:lpstr>
      <vt:lpstr>показатели!Заголовки_для_печати</vt:lpstr>
      <vt:lpstr>мероприятия!Область_печати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2017-03-15T08:53:19Z</dcterms:modified>
</cp:coreProperties>
</file>