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648" activeTab="0"/>
  </bookViews>
  <sheets>
    <sheet name="2020" sheetId="1" r:id="rId1"/>
  </sheets>
  <definedNames>
    <definedName name="_xlnm.Print_Titles" localSheetId="0">'2020'!$18:$19</definedName>
  </definedNames>
  <calcPr fullCalcOnLoad="1"/>
</workbook>
</file>

<file path=xl/sharedStrings.xml><?xml version="1.0" encoding="utf-8"?>
<sst xmlns="http://schemas.openxmlformats.org/spreadsheetml/2006/main" count="334" uniqueCount="326">
  <si>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 </t>
  </si>
  <si>
    <t xml:space="preserve">Единый налог на вмененный доход для отдельных видов деятельности                                                                                                                                                                                              </t>
  </si>
  <si>
    <t xml:space="preserve">Государственная пошлина по делам, рассматриваемым в судах общей юрисдикции, мировыми судьями                                                                                                                                                                  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</si>
  <si>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                                                                              </t>
  </si>
  <si>
    <t>ВСЕГО ДОХОДОВ</t>
  </si>
  <si>
    <t>Безвозмездные поступления от других бюджетов бюджетной системы Российской Федерации</t>
  </si>
  <si>
    <t>Наименование</t>
  </si>
  <si>
    <t>(тыс. рублей)</t>
  </si>
  <si>
    <t>НАЛОГОВЫЕ И НЕНАЛОГОВЫЕ ДОХОДЫ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</si>
  <si>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</si>
  <si>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</si>
  <si>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</si>
  <si>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</si>
  <si>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</si>
  <si>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</si>
  <si>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Налог, взимаемый в связи с применением упрощенной системы налогообложения</t>
  </si>
  <si>
    <t>НАЛОГИ НА ПРИБЫЛЬ, ДОХОДЫ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</si>
  <si>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</si>
  <si>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</si>
  <si>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 (за исключением Верховного Суда Российской Федерации)                                                                                                            </t>
  </si>
  <si>
    <t xml:space="preserve">Государственная пошлина за государственную регистрацию, а также за совершение прочих юридически значимых действий                                                                              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</si>
  <si>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</si>
  <si>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государственную (муниципальную) казну (за исключением земельных участков)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</si>
  <si>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</si>
  <si>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негативное воздействие на окружающую среду                                                                                                                                                                                                           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</si>
  <si>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</si>
  <si>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  объекты</t>
  </si>
  <si>
    <t xml:space="preserve">Доходы от продажи земельных участков, государственная собственность на которые не разграничена </t>
  </si>
  <si>
    <t>Коды</t>
  </si>
  <si>
    <t>000 1 00 00000  00 0000 000</t>
  </si>
  <si>
    <t>000 1 01 00000 00 0000 000</t>
  </si>
  <si>
    <t>000 1 01 02000 01 0000 110</t>
  </si>
  <si>
    <t>000 1 01 02010 01 0000 110</t>
  </si>
  <si>
    <t>000 1 01 02010 01 1000 110</t>
  </si>
  <si>
    <t>000 1 05 00000 00 0000 000</t>
  </si>
  <si>
    <t>000 1 05 01000 00 0000 110</t>
  </si>
  <si>
    <t>000 1 05 02000 02 0000 110</t>
  </si>
  <si>
    <t>000 1 05 02010 02 1000 110</t>
  </si>
  <si>
    <t>000 1 05 04000 02 0000 110</t>
  </si>
  <si>
    <t>000 1 08 00000 00 0000 000</t>
  </si>
  <si>
    <t>000 1 08 03000 01 0000 110</t>
  </si>
  <si>
    <t>000 1 08 03010 01 0000 110</t>
  </si>
  <si>
    <t>000 1 08 03010 01 1000 110</t>
  </si>
  <si>
    <t>000 1 08 07000 01 0000 110</t>
  </si>
  <si>
    <t>000 1 11 00000 00 0000 000</t>
  </si>
  <si>
    <t>000 1 11 05000 00 0000 120</t>
  </si>
  <si>
    <t>000 1 11 05010 00 0000 120</t>
  </si>
  <si>
    <t>000 1 11 09040 00 0000 120</t>
  </si>
  <si>
    <t>000 1 12 00000 00 0000 000</t>
  </si>
  <si>
    <t>000 1 12 01000 01 0000 120</t>
  </si>
  <si>
    <t>000 1 12 01010 01 0000 120</t>
  </si>
  <si>
    <t>000 1 12 01030 01 0000 120</t>
  </si>
  <si>
    <t>000 1 14 00000 00 0000 000</t>
  </si>
  <si>
    <t>000 1 14 06000 00 0000 430</t>
  </si>
  <si>
    <t>000 1 14 06010 00 0000 430</t>
  </si>
  <si>
    <t>000 2 00 00000 00 0000 000</t>
  </si>
  <si>
    <t>000 2 02 00000 00 0000 000</t>
  </si>
  <si>
    <t xml:space="preserve">Налог, взимаемый  с налогоплательщиков, выбравших в качестве объекта налогообложения доходы </t>
  </si>
  <si>
    <t xml:space="preserve">Налог, взимаемый  с налогоплательщиков, выбравших в качестве объекта налогообложения доходы, уменьшенные на величину расходов </t>
  </si>
  <si>
    <t>Субсидии бюджетам бюджетной системы  Российской Федерации  (межбюджетные субсидии)</t>
  </si>
  <si>
    <t>000 1 01 02040 01 0000 110</t>
  </si>
  <si>
    <t>000 1 01 02040 01 1000 110</t>
  </si>
  <si>
    <t>000 1 03 00000 00 0000 000</t>
  </si>
  <si>
    <t>НАЛОГИ НА ТОВАРЫ (РАБОТЫ, УСЛУГИ), РЕАЛИЗУЕМЫЕ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</si>
  <si>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                                                                                 </t>
  </si>
  <si>
    <t>000 1 08 07150 01 1000 110</t>
  </si>
  <si>
    <t>000 1 12 01010 01 6000 120</t>
  </si>
  <si>
    <t>000 1 12 01030 01 6000 120</t>
  </si>
  <si>
    <t>000 1 13 00000 00 0000 000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</si>
  <si>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</si>
  <si>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</si>
  <si>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Дотации бюджетам бюджетной системы Российской Федерации</t>
  </si>
  <si>
    <t>000 1 05 01011 01 1000 110</t>
  </si>
  <si>
    <t>000 1 05 01021 01 1000 110</t>
  </si>
  <si>
    <t>000 1 05 01010 01 1000 110</t>
  </si>
  <si>
    <t>000 1 05 01020 01 1000 110</t>
  </si>
  <si>
    <t>Субвенции бюджетам бюджетной системы Российской Федерации, в том числе: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</si>
  <si>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Московской области</t>
  </si>
  <si>
    <t>Прочие доходы от компенсации затрат государства</t>
  </si>
  <si>
    <t>000 1 13 02990 00 0000 130</t>
  </si>
  <si>
    <t>000 1 12 01041 01 0000 120</t>
  </si>
  <si>
    <t>000 1 12 01041 01 6000 120</t>
  </si>
  <si>
    <t>Плата за размещение отходов производства</t>
  </si>
  <si>
    <t xml:space="preserve">Плата за размещение отходов производства 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</si>
  <si>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</si>
  <si>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</si>
  <si>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</si>
  <si>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</si>
  <si>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</si>
  <si>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</si>
  <si>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</si>
  <si>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</si>
  <si>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000 2 02 20000 00 0000 150</t>
  </si>
  <si>
    <t>000 2 02 30000 00 0000 150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</si>
  <si>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</si>
  <si>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</si>
  <si>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</si>
  <si>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</si>
  <si>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</si>
  <si>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</si>
  <si>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</si>
  <si>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</si>
  <si>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от "      "                2018  № </t>
  </si>
  <si>
    <t>000 1 06 00000 00 0000 000</t>
  </si>
  <si>
    <t>НАЛОГИ НА ИМУЩЕСТВО</t>
  </si>
  <si>
    <t>000 1 06 01000 00 0000 110</t>
  </si>
  <si>
    <t>000 1 06 01020 04 0000 110</t>
  </si>
  <si>
    <t>000 1 06 06000 00 0000 110</t>
  </si>
  <si>
    <t>Земельный налог</t>
  </si>
  <si>
    <t>Земельный налог с организаций</t>
  </si>
  <si>
    <t>000 1 06 06030 00 0000 110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</si>
  <si>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</si>
  <si>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</si>
  <si>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</si>
  <si>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</si>
  <si>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</si>
  <si>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</si>
  <si>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к решению Совета депутатов городского округа Воскресенск</t>
  </si>
  <si>
    <t>000 1 11 05012 04 0000 120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</si>
  <si>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округов,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</si>
  <si>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</si>
  <si>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000 1 11 05020 00 0000 120</t>
  </si>
  <si>
    <t>Доходы, получаемые в виде арендной платы за земельные участки,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</si>
  <si>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</si>
  <si>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</si>
  <si>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</si>
  <si>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 внебюджетных фондов и созданных ими учреждений (за исключением имущества бюджетных и автономных учреждений)</t>
  </si>
  <si>
    <t>000 1 11 05034 04 0000 120</t>
  </si>
  <si>
    <t>000 1 11 05070 00 0000 120</t>
  </si>
  <si>
    <t>000 1 11 05074 04 0000 120</t>
  </si>
  <si>
    <t xml:space="preserve">Доходы от сдачи в аренду имущества, составляющего казну городских округов (за исключением земельных участков)  </t>
  </si>
  <si>
    <t>000 1 11 09044 04 0000 120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</si>
  <si>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</si>
  <si>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</si>
  <si>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</si>
  <si>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</si>
  <si>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000 1 13 02994 04 0000 130</t>
  </si>
  <si>
    <t>Прочие доходы от компенсации затрат бюджетов городских округов</t>
  </si>
  <si>
    <t>000 1 14 02040 04 0000 410</t>
  </si>
  <si>
    <t>000 1 14 02043 04 0000 410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</si>
  <si>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</si>
  <si>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</si>
  <si>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НЕНАЛОГОВЫЕ ДОХОДЫ</t>
  </si>
  <si>
    <t>000 1 17 00000 00 0000 000</t>
  </si>
  <si>
    <t xml:space="preserve">000 1 17 05000 00 0000 180 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</si>
  <si>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</si>
  <si>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</si>
  <si>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</si>
  <si>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Налог, взимаемый в связи с применением патентной системы налогообложения, зачисляемый в бюджеты  городских округов</t>
  </si>
  <si>
    <t>000 2 02 30024 04 0000 150</t>
  </si>
  <si>
    <t>000 2 02 15001 04 0000 150</t>
  </si>
  <si>
    <t>000 2 02 30022 04 0000 150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</si>
  <si>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</si>
  <si>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Федерации, в том числе: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</si>
  <si>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</si>
  <si>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000 2 02 39999 04 0000 150</t>
  </si>
  <si>
    <t>000 2 02 35082 04 0000 150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</si>
  <si>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</si>
  <si>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 законом от 24 ноября 1995 года №181-ФЗ "О социальной защите инвалидов в Российской Федерации"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</si>
  <si>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</si>
  <si>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000 2 02 35120 04 0000 150</t>
  </si>
  <si>
    <t>000 2 02 35469 04 0000 150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</si>
  <si>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</si>
  <si>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</si>
  <si>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000 2 02 25027 04 0000 150</t>
  </si>
  <si>
    <t>000 2 02 25210 04 0000 150</t>
  </si>
  <si>
    <t>000 2 02 25243 04 0000 150</t>
  </si>
  <si>
    <t>000 2 02 25555 04 0000 150</t>
  </si>
  <si>
    <t>000 2 02 29999 04 0000 150</t>
  </si>
  <si>
    <t>Прочие субсидии бюджетам городских округов, в том числе: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</si>
  <si>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</si>
  <si>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</si>
  <si>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проведение капитального (текущего) ремонта и  технического переоснащения помещений, выделенных для хранения архивных документов, относящихся к собственности Московской области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</si>
  <si>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</si>
  <si>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приобретение и установку технических сооружений для развлечений, оснащенных электрическим приводом</t>
  </si>
  <si>
    <t>000 2 02 25187 04 0000 150</t>
  </si>
  <si>
    <t>000 2 02 25097 04 0000 150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</si>
  <si>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</si>
  <si>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</si>
  <si>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"Светлый город"</t>
  </si>
  <si>
    <t>Субсидии бюджетам муниципальных образований Московской области на приобретение коммунальной техники</t>
  </si>
  <si>
    <t xml:space="preserve"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 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</si>
  <si>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общеобразовательных организациях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</si>
  <si>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</si>
  <si>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</si>
  <si>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Московской области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</si>
  <si>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</si>
  <si>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Дотации бюджетам городских округов на выравнивание  бюджетной обеспеченности из бюджета субъекта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</si>
  <si>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</si>
  <si>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</si>
  <si>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</si>
  <si>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</si>
  <si>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проведение Всероссийской переписи населения 2020 года</t>
  </si>
  <si>
    <t>Прочие субвенции бюджетам городских округов, в том числе:</t>
  </si>
  <si>
    <t>000 1 05 04010 02 1000 110</t>
  </si>
  <si>
    <t>ДОХОДЫ ОТ ОКАЗАНИЯ ПЛАТНЫХ УСЛУГ И КОМПЕНСАЦИИ ЗАТРАТ ГОСУДАРСТВА</t>
  </si>
  <si>
    <t>Субсидии бюджетам  муниципальных образований 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</si>
  <si>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Субсидии бюджетам муниципальных образований Московской области  на мероприятия по организации отдыха детей в каникулярное время </t>
  </si>
  <si>
    <t>Субсидии бюджетам муниципальных образований Московской области на строительство и реконструкция объектов очистки сточных вод</t>
  </si>
  <si>
    <t xml:space="preserve">Субсидии  бюджетам муниципальных образований Московской области 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</t>
  </si>
  <si>
    <t>Субсидия бюджетам муниципальных образований Московской области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</si>
  <si>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Субсидии бюджетам муниципальных образований Московской области на ремонт подъездов в многоквартирных домах</t>
  </si>
  <si>
    <t xml:space="preserve">Субсидии бюджетам городских округов на реализацию программ формирования современной городской среды </t>
  </si>
  <si>
    <t>Субвенции бюджетам муниципальных образований Московской области на 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</si>
  <si>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 xml:space="preserve">Субвенции бюджетам муниципальных образований Московской области на выплату 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</si>
  <si>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</si>
  <si>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 коммунальных услуг) 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</si>
  <si>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</si>
  <si>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 по делам несовершеннолетних и защите их прав городских округов и муниципальных районов Московской области</t>
  </si>
  <si>
    <t>Субвенция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</si>
  <si>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</si>
  <si>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Субвенции бюджетам городских округов Московской области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</si>
  <si>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</si>
  <si>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</si>
  <si>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</si>
  <si>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Субсидии бюджетам муниципальных образований Московской области на строительство и реконструкцию объектов водоснабжения</t>
  </si>
  <si>
    <t>Субсидии бюджетам муниципальных образований Московской области на мероприятия по проведению капитального ремонта в муниципальных общеобразовательных организациях в Московской области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</si>
  <si>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</si>
  <si>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</si>
  <si>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</si>
  <si>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</si>
  <si>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Плановый период
(тыс. рублей)
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</si>
  <si>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</si>
  <si>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</si>
  <si>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образований Московской области  на мероприятия по приобретению  музыкальных инструментов для муниципальных организаций дополнительного образования сферы культуры Московской области</t>
  </si>
  <si>
    <t>Субсидии бюджетам муниципальных образований Московской области  на мероприятия по проведению капитального ремонта в муниципальных дошкольных образовательных организациях Московской области</t>
  </si>
  <si>
    <t xml:space="preserve">Субсидии бюджетам муниципальных образований Московской области на реализацию мероприятий по улучшению жилищных условий многодетных семей  </t>
  </si>
  <si>
    <t>Субсидии бюджетам муниципальных образований Московской области на строительство (реконструкцию) канализационных коллекторов, канализационных насосных станций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</si>
  <si>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</si>
  <si>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000 2 02 40000 00 0000 150</t>
  </si>
  <si>
    <t xml:space="preserve">Иные межбюджетные трансферты, в том числе: </t>
  </si>
  <si>
    <t>000 2 02 49999 04 0000 150</t>
  </si>
  <si>
    <t>Прочие межбюджетные трансферты, передаваемые бюджетам городских округов</t>
  </si>
  <si>
    <t>000 2 02 35135 04 0000 150</t>
  </si>
  <si>
    <t>Субвенция  бюджетам городских округов на осуществление полномочий по обеспечению жильем отдельных категорий граждан, установленных  Федеральным законом от 12 января 1995 года №5-ФЗ "О ветеранах"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</si>
  <si>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</si>
  <si>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</si>
  <si>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имущество физических лиц</t>
  </si>
  <si>
    <t>Субсидии бюджетам 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 населенные пункты Московской области</t>
  </si>
  <si>
    <t>Субсидии бюджетам муниципальных образований  Московской области на строительство и реконструкцию объектов инженерной инфраструктуры для заводов по термическому обезвреживанию отходов на территории муниципальных образований Московской области</t>
  </si>
  <si>
    <t>Субсидии бюджетам муниципальных образований Московской области на дооснащение материально-техническими средствами-приобретение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</si>
  <si>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</si>
  <si>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</si>
  <si>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муниципальных образований Московской области на комплектование книжных фондов муниципальных общедоступных библиотек</t>
  </si>
  <si>
    <t>Приложение 1</t>
  </si>
  <si>
    <t xml:space="preserve">"О внесении изменений в решение Совета депутатов городского </t>
  </si>
  <si>
    <t>округа Воскресенск  от 24.12.2019 №87/9 "О бюджете городского округа</t>
  </si>
  <si>
    <t xml:space="preserve">Воскресенск Московской области на 2020 год 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</si>
  <si>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от          №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</si>
  <si>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плановый период   2021 и 2022 годов"                  </t>
  </si>
  <si>
    <t>000 1 05 02020 02 1000 110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</si>
  <si>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</si>
  <si>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</si>
  <si>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>Единый сельскохозяйственный налог</t>
  </si>
  <si>
    <t>000 1 12 01042 01 0000 120</t>
  </si>
  <si>
    <t>000 1 12 01042 01 6000 120</t>
  </si>
  <si>
    <t xml:space="preserve">Плата за размещение твердых коммунальных отходов 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</si>
  <si>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</si>
  <si>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000 1 14 06300 00 0000 430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</si>
  <si>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</si>
  <si>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</si>
  <si>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</si>
  <si>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</si>
  <si>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</si>
  <si>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</si>
  <si>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</si>
  <si>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000 1 16 00000 00 0000 000</t>
  </si>
  <si>
    <t>ШТРАФЫ, САНКЦИИ, ВОЗМЕЩЕНИЕ УЩЕРБА</t>
  </si>
  <si>
    <t xml:space="preserve">000 1 17 01000 00 0000 180 </t>
  </si>
  <si>
    <t>000 1 17 01040 04 0000 180</t>
  </si>
  <si>
    <t>Невыясненные поступления</t>
  </si>
  <si>
    <t>Невыясненные поступления, зачисляемые в бюджеты городских округов</t>
  </si>
  <si>
    <t>000 2 18 00000 00 0000 150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</si>
  <si>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</si>
  <si>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</si>
  <si>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</si>
  <si>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</si>
  <si>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000 2 18 04000 04 0000 150</t>
  </si>
  <si>
    <t>000 2 18 04010 04 0000 150</t>
  </si>
  <si>
    <t>Доходы бюджетов городских округов от возврата организациями остатков субсидий прошлых лет</t>
  </si>
  <si>
    <t>000 2 19 00000 04 0000 000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</si>
  <si>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</si>
  <si>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</si>
  <si>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</si>
  <si>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</si>
  <si>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</si>
  <si>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</si>
  <si>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</si>
  <si>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</si>
  <si>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</si>
  <si>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</si>
  <si>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</si>
  <si>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</si>
  <si>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</si>
  <si>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</si>
  <si>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</si>
  <si>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</si>
  <si>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</si>
  <si>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</si>
  <si>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</si>
  <si>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</si>
  <si>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</si>
  <si>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</si>
  <si>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</si>
  <si>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000 1 16 10000 00 0000 140</t>
  </si>
  <si>
    <t>Платежи в целях возмещения причиненного ущерба (убытков)</t>
  </si>
  <si>
    <t>000 1 16 10030 04 0000 140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</si>
  <si>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</si>
  <si>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</si>
  <si>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</si>
  <si>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000 1 16 10123 00 0000 140</t>
  </si>
  <si>
    <t>000 1 16 10129 00 0000 140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</si>
  <si>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</si>
  <si>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</si>
  <si>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от                                    №</t>
  </si>
  <si>
    <t>Возмещение ущерба при возникновении страховых случаев, когда выгодо-приобретателями выступают получатели средств бюджета городского округа</t>
  </si>
  <si>
    <t>Субвенции бюджетам муниципальных районов и городских округов   Московс-кой области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 - 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</si>
  <si>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Субвенции бюджетам муниципальных образований Московской области на осуществление переданных полномочий Московской области по транспортиров-ке в морг, включая погрузочно-разгрузочные работы, с мест обнаружения или происшествия умерших для производства судебно-медицинской экспертизы </t>
  </si>
  <si>
    <t xml:space="preserve">2021 год </t>
  </si>
  <si>
    <t xml:space="preserve">2022 год </t>
  </si>
  <si>
    <t xml:space="preserve"> Ед.изм.(тыс.руб.)</t>
  </si>
  <si>
    <t xml:space="preserve">Процент исполнения </t>
  </si>
  <si>
    <t xml:space="preserve">Исполнено  </t>
  </si>
  <si>
    <t xml:space="preserve">Уточненный план                                       
</t>
  </si>
  <si>
    <t xml:space="preserve">Поступления доходов в бюджет городского округа Воскресенск  Московской области за 1 квартал 2020 года </t>
  </si>
  <si>
    <t xml:space="preserve">Доходы от реализации имущества, находящегося в 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</si>
</sst>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#,##0.00;[Red]\-#,##0.00"/>
    <numFmt numFmtId="181" formatCode="#,##0.00;[Red]\-#,##0.00;0.00"/>
    <numFmt numFmtId="182" formatCode="000000"/>
    <numFmt numFmtId="183" formatCode="#,##0.00\ &quot;₽&quot;"/>
  </numFmts>
  <fonts count="53">
    <font>
      <sz val="8"/>
      <color indexed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7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0" fillId="27" borderId="0">
      <alignment horizontal="left" vertical="top" wrapText="1"/>
      <protection hidden="1" locked="0"/>
    </xf>
    <xf numFmtId="0" fontId="0" fillId="27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6" fillId="0" borderId="0">
      <alignment/>
      <protection/>
    </xf>
    <xf numFmtId="0" fontId="0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Protection="0">
      <alignment/>
    </xf>
    <xf numFmtId="0" fontId="32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49" fontId="0" fillId="27" borderId="9">
      <alignment horizontal="center" vertical="center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9">
      <alignment horizontal="left" wrapText="1"/>
      <protection hidden="1" locked="0"/>
    </xf>
    <xf numFmtId="0" fontId="0" fillId="0" borderId="9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9" fontId="0" fillId="27" borderId="11">
      <alignment horizontal="center" vertical="center" wrapText="1"/>
      <protection hidden="1" locked="0"/>
    </xf>
    <xf numFmtId="0" fontId="0" fillId="27" borderId="0">
      <alignment horizontal="left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0" fillId="0" borderId="12">
      <alignment horizontal="left" wrapText="1"/>
      <protection hidden="1" locked="0"/>
    </xf>
    <xf numFmtId="49" fontId="0" fillId="0" borderId="13">
      <alignment horizontal="center" vertical="center" wrapText="1"/>
      <protection hidden="1" locked="0"/>
    </xf>
    <xf numFmtId="49" fontId="0" fillId="0" borderId="13">
      <alignment horizontal="center" vertical="center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49" fontId="3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4" xfId="0" applyNumberFormat="1" applyFont="1" applyFill="1" applyBorder="1" applyAlignment="1" applyProtection="1">
      <alignment horizontal="left" vertical="top" wrapText="1"/>
      <protection hidden="1" locked="0"/>
    </xf>
    <xf numFmtId="2" fontId="3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5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2" fontId="4" fillId="0" borderId="15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0" xfId="72" applyFont="1" applyAlignment="1">
      <alignment horizontal="right"/>
      <protection/>
    </xf>
    <xf numFmtId="0" fontId="0" fillId="0" borderId="0" xfId="0" applyAlignment="1">
      <alignment horizontal="right"/>
    </xf>
    <xf numFmtId="49" fontId="4" fillId="0" borderId="16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Fill="1" applyAlignment="1">
      <alignment horizontal="right"/>
    </xf>
    <xf numFmtId="3" fontId="12" fillId="0" borderId="15" xfId="72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7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 applyProtection="1">
      <alignment horizontal="center" vertical="top" wrapText="1"/>
      <protection hidden="1" locked="0"/>
    </xf>
    <xf numFmtId="2" fontId="3" fillId="0" borderId="15" xfId="0" applyNumberFormat="1" applyFont="1" applyBorder="1" applyAlignment="1">
      <alignment horizontal="center" vertical="top"/>
    </xf>
    <xf numFmtId="2" fontId="3" fillId="0" borderId="15" xfId="0" applyNumberFormat="1" applyFont="1" applyFill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1" fillId="0" borderId="15" xfId="0" applyNumberFormat="1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5" xfId="74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5" xfId="0" applyNumberFormat="1" applyFont="1" applyFill="1" applyBorder="1" applyAlignment="1">
      <alignment horizontal="center" vertical="top" wrapText="1"/>
    </xf>
    <xf numFmtId="49" fontId="52" fillId="0" borderId="19" xfId="0" applyNumberFormat="1" applyFont="1" applyBorder="1" applyAlignment="1">
      <alignment horizontal="center" vertical="top"/>
    </xf>
    <xf numFmtId="49" fontId="52" fillId="0" borderId="0" xfId="0" applyNumberFormat="1" applyFont="1" applyBorder="1" applyAlignment="1">
      <alignment horizontal="center" vertical="top"/>
    </xf>
    <xf numFmtId="49" fontId="52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3" fillId="0" borderId="15" xfId="72" applyFont="1" applyFill="1" applyBorder="1" applyAlignment="1">
      <alignment horizontal="center" vertical="top" wrapText="1"/>
      <protection/>
    </xf>
    <xf numFmtId="0" fontId="4" fillId="0" borderId="15" xfId="0" applyFont="1" applyFill="1" applyBorder="1" applyAlignment="1">
      <alignment horizontal="center" vertical="top" wrapText="1"/>
    </xf>
    <xf numFmtId="0" fontId="3" fillId="0" borderId="0" xfId="74" applyFont="1" applyFill="1" applyAlignment="1">
      <alignment horizontal="left" vertical="top" wrapText="1"/>
    </xf>
    <xf numFmtId="0" fontId="3" fillId="0" borderId="15" xfId="74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3" fillId="0" borderId="15" xfId="72" applyFont="1" applyFill="1" applyBorder="1" applyAlignment="1">
      <alignment horizontal="left" vertical="top" wrapText="1"/>
      <protection/>
    </xf>
    <xf numFmtId="49" fontId="3" fillId="0" borderId="15" xfId="0" applyNumberFormat="1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173" fontId="3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72" fontId="3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72" fontId="4" fillId="0" borderId="15" xfId="0" applyNumberFormat="1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/>
    </xf>
    <xf numFmtId="173" fontId="3" fillId="0" borderId="15" xfId="0" applyNumberFormat="1" applyFont="1" applyBorder="1" applyAlignment="1">
      <alignment horizontal="center" vertical="top"/>
    </xf>
    <xf numFmtId="172" fontId="3" fillId="0" borderId="15" xfId="0" applyNumberFormat="1" applyFont="1" applyBorder="1" applyAlignment="1">
      <alignment horizontal="center" vertical="top"/>
    </xf>
    <xf numFmtId="172" fontId="3" fillId="0" borderId="15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22" xfId="72" applyFont="1" applyBorder="1" applyAlignment="1">
      <alignment horizontal="center" vertical="top" wrapText="1"/>
      <protection/>
    </xf>
    <xf numFmtId="0" fontId="12" fillId="0" borderId="14" xfId="72" applyFont="1" applyBorder="1" applyAlignment="1">
      <alignment horizontal="center" vertical="top" wrapText="1"/>
      <protection/>
    </xf>
    <xf numFmtId="0" fontId="5" fillId="0" borderId="0" xfId="0" applyFont="1" applyAlignment="1">
      <alignment horizontal="right"/>
    </xf>
    <xf numFmtId="0" fontId="7" fillId="0" borderId="0" xfId="72" applyFont="1" applyAlignment="1">
      <alignment horizontal="right"/>
      <protection/>
    </xf>
    <xf numFmtId="3" fontId="12" fillId="0" borderId="23" xfId="72" applyNumberFormat="1" applyFont="1" applyFill="1" applyBorder="1" applyAlignment="1">
      <alignment horizontal="center" vertical="center" wrapText="1"/>
      <protection/>
    </xf>
    <xf numFmtId="3" fontId="12" fillId="0" borderId="24" xfId="7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right" vertical="center" wrapText="1"/>
      <protection hidden="1" locked="0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2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[0] 2" xfId="47"/>
    <cellStyle name="Денежный [0] 2 2" xfId="48"/>
    <cellStyle name="Денежный [0] 2 3" xfId="49"/>
    <cellStyle name="Денежный [0] 2 4" xfId="50"/>
    <cellStyle name="Денежный [0] 2 5" xfId="51"/>
    <cellStyle name="Денежный [0] 3" xfId="52"/>
    <cellStyle name="Денежный [0] 3 2" xfId="53"/>
    <cellStyle name="Денежный [0] 3 3" xfId="54"/>
    <cellStyle name="Денежный 2" xfId="55"/>
    <cellStyle name="Денежный 2 2" xfId="56"/>
    <cellStyle name="Денежный 2 3" xfId="57"/>
    <cellStyle name="Денежный 2 4" xfId="58"/>
    <cellStyle name="Денежный 2 5" xfId="59"/>
    <cellStyle name="Денежный 3" xfId="60"/>
    <cellStyle name="Денежный 3 2" xfId="61"/>
    <cellStyle name="Денежный 3 3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1" xfId="72"/>
    <cellStyle name="Обычный 2" xfId="73"/>
    <cellStyle name="Обычный 2 10" xfId="74"/>
    <cellStyle name="Обычный 2 11" xfId="75"/>
    <cellStyle name="Обычный 2 11 2" xfId="76"/>
    <cellStyle name="Обычный 2 12" xfId="77"/>
    <cellStyle name="Обычный 2 13" xfId="78"/>
    <cellStyle name="Обычный 2 14" xfId="79"/>
    <cellStyle name="Обычный 2 15" xfId="80"/>
    <cellStyle name="Обычный 2 16" xfId="81"/>
    <cellStyle name="Обычный 2 17" xfId="82"/>
    <cellStyle name="Обычный 2 18" xfId="83"/>
    <cellStyle name="Обычный 2 2" xfId="84"/>
    <cellStyle name="Обычный 2 2 2" xfId="85"/>
    <cellStyle name="Обычный 2 2 3" xfId="86"/>
    <cellStyle name="Обычный 2 3" xfId="87"/>
    <cellStyle name="Обычный 2 4" xfId="88"/>
    <cellStyle name="Обычный 2 4 2" xfId="89"/>
    <cellStyle name="Обычный 2 5" xfId="90"/>
    <cellStyle name="Обычный 2 5 2" xfId="91"/>
    <cellStyle name="Обычный 2 6" xfId="92"/>
    <cellStyle name="Обычный 2 7" xfId="93"/>
    <cellStyle name="Обычный 2 8" xfId="94"/>
    <cellStyle name="Обычный 2 9" xfId="95"/>
    <cellStyle name="Обычный 3" xfId="96"/>
    <cellStyle name="Обычный 3 2" xfId="97"/>
    <cellStyle name="Обычный 3 3" xfId="98"/>
    <cellStyle name="Обычный 3 4" xfId="99"/>
    <cellStyle name="Обычный 4" xfId="100"/>
    <cellStyle name="Обычный 4 2" xfId="101"/>
    <cellStyle name="Обычный 4 3" xfId="102"/>
    <cellStyle name="Обычный 5" xfId="103"/>
    <cellStyle name="Обычный 5 2" xfId="104"/>
    <cellStyle name="Обычный 5 3" xfId="105"/>
    <cellStyle name="Обычный 6" xfId="106"/>
    <cellStyle name="Обычный 6 2" xfId="107"/>
    <cellStyle name="Обычный 7" xfId="108"/>
    <cellStyle name="Обычный 8" xfId="109"/>
    <cellStyle name="Обычный 9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Процентный 2" xfId="116"/>
    <cellStyle name="Процентный 2 2" xfId="117"/>
    <cellStyle name="Процентный 2 3" xfId="118"/>
    <cellStyle name="Процентный 2 4" xfId="119"/>
    <cellStyle name="Процентный 2 5" xfId="120"/>
    <cellStyle name="Процентный 3" xfId="121"/>
    <cellStyle name="Процентный 3 2" xfId="122"/>
    <cellStyle name="Процентный 3 3" xfId="123"/>
    <cellStyle name="Связанная ячейка" xfId="124"/>
    <cellStyle name="Текст предупреждения" xfId="125"/>
    <cellStyle name="Comma" xfId="126"/>
    <cellStyle name="Comma [0]" xfId="127"/>
    <cellStyle name="Финансовый [0] 2" xfId="128"/>
    <cellStyle name="Финансовый [0] 2 2" xfId="129"/>
    <cellStyle name="Финансовый [0] 2 3" xfId="130"/>
    <cellStyle name="Финансовый [0] 3" xfId="131"/>
    <cellStyle name="Финансовый [0] 3 2" xfId="132"/>
    <cellStyle name="Финансовый [0] 3 3" xfId="133"/>
    <cellStyle name="Финансовый 2" xfId="134"/>
    <cellStyle name="Финансовый 2 2" xfId="135"/>
    <cellStyle name="Финансовый 2 3" xfId="136"/>
    <cellStyle name="Финансовый 2 4" xfId="137"/>
    <cellStyle name="Финансовый 2 5" xfId="138"/>
    <cellStyle name="Финансовый 3" xfId="139"/>
    <cellStyle name="Финансовый 3 2" xfId="140"/>
    <cellStyle name="Финансовый 3 3" xfId="141"/>
    <cellStyle name="Хороший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6"/>
  <sheetViews>
    <sheetView tabSelected="1" zoomScalePageLayoutView="0" workbookViewId="0" topLeftCell="A12">
      <selection activeCell="A9" sqref="A9:IV11"/>
    </sheetView>
  </sheetViews>
  <sheetFormatPr defaultColWidth="9.33203125" defaultRowHeight="11.25"/>
  <cols>
    <col min="1" max="1" width="35.16015625" style="0" customWidth="1"/>
    <col min="2" max="2" width="106.16015625" style="0" customWidth="1"/>
    <col min="3" max="3" width="20.83203125" style="0" customWidth="1"/>
    <col min="4" max="5" width="18.16015625" style="0" hidden="1" customWidth="1"/>
    <col min="6" max="6" width="18.5" style="0" customWidth="1"/>
    <col min="7" max="7" width="17.5" style="0" customWidth="1"/>
  </cols>
  <sheetData>
    <row r="1" spans="1:5" ht="12.75" hidden="1">
      <c r="A1" s="71" t="s">
        <v>244</v>
      </c>
      <c r="B1" s="71"/>
      <c r="C1" s="71"/>
      <c r="D1" s="71"/>
      <c r="E1" s="71"/>
    </row>
    <row r="2" spans="1:8" ht="12.75" hidden="1">
      <c r="A2" s="72" t="s">
        <v>117</v>
      </c>
      <c r="B2" s="71"/>
      <c r="C2" s="71"/>
      <c r="D2" s="71"/>
      <c r="E2" s="71"/>
      <c r="F2" s="13"/>
      <c r="G2" s="13"/>
      <c r="H2" s="13"/>
    </row>
    <row r="3" spans="1:5" ht="12.75" hidden="1">
      <c r="A3" s="71" t="s">
        <v>245</v>
      </c>
      <c r="B3" s="71"/>
      <c r="C3" s="71"/>
      <c r="D3" s="71"/>
      <c r="E3" s="71"/>
    </row>
    <row r="4" spans="1:5" ht="12.75" hidden="1">
      <c r="A4" s="71" t="s">
        <v>246</v>
      </c>
      <c r="B4" s="71"/>
      <c r="C4" s="71"/>
      <c r="D4" s="71"/>
      <c r="E4" s="71"/>
    </row>
    <row r="5" spans="1:5" ht="12.75" hidden="1">
      <c r="A5" s="71" t="s">
        <v>247</v>
      </c>
      <c r="B5" s="71"/>
      <c r="C5" s="71"/>
      <c r="D5" s="71"/>
      <c r="E5" s="71"/>
    </row>
    <row r="6" spans="1:5" ht="12.75" hidden="1">
      <c r="A6" s="76" t="s">
        <v>249</v>
      </c>
      <c r="B6" s="76"/>
      <c r="C6" s="76"/>
      <c r="D6" s="76"/>
      <c r="E6" s="76"/>
    </row>
    <row r="7" spans="1:8" ht="12.75" hidden="1">
      <c r="A7" s="83" t="s">
        <v>248</v>
      </c>
      <c r="B7" s="83"/>
      <c r="C7" s="84"/>
      <c r="D7" s="84"/>
      <c r="E7" s="84"/>
      <c r="F7" s="84"/>
      <c r="G7" s="84"/>
      <c r="H7" s="84"/>
    </row>
    <row r="8" spans="1:9" ht="9.75" hidden="1">
      <c r="A8" s="65"/>
      <c r="B8" s="65"/>
      <c r="C8" s="65"/>
      <c r="D8" s="65"/>
      <c r="E8" s="65"/>
      <c r="I8" s="14"/>
    </row>
    <row r="9" spans="1:7" ht="14.25" customHeight="1" hidden="1">
      <c r="A9" s="16"/>
      <c r="B9" s="17"/>
      <c r="C9" s="64"/>
      <c r="D9" s="65"/>
      <c r="E9" s="65"/>
      <c r="F9" s="65"/>
      <c r="G9" s="65"/>
    </row>
    <row r="10" spans="1:7" ht="12.75" customHeight="1" hidden="1">
      <c r="A10" s="16"/>
      <c r="B10" s="18"/>
      <c r="C10" s="75"/>
      <c r="D10" s="65"/>
      <c r="E10" s="65"/>
      <c r="F10" s="65"/>
      <c r="G10" s="65"/>
    </row>
    <row r="11" spans="1:7" ht="36" customHeight="1" hidden="1">
      <c r="A11" s="16"/>
      <c r="B11" s="18"/>
      <c r="C11" s="65"/>
      <c r="D11" s="65"/>
      <c r="E11" s="65"/>
      <c r="F11" s="65"/>
      <c r="G11" s="65"/>
    </row>
    <row r="12" spans="1:13" ht="15">
      <c r="A12" s="16"/>
      <c r="B12" s="18"/>
      <c r="C12" s="18"/>
      <c r="D12" s="18"/>
      <c r="E12" s="18"/>
      <c r="F12" s="18"/>
      <c r="G12" s="18"/>
      <c r="M12" s="8"/>
    </row>
    <row r="13" spans="1:13" ht="15" hidden="1">
      <c r="A13" s="16"/>
      <c r="B13" s="79" t="s">
        <v>314</v>
      </c>
      <c r="C13" s="79"/>
      <c r="D13" s="79"/>
      <c r="E13" s="79"/>
      <c r="F13" s="79"/>
      <c r="G13" s="79"/>
      <c r="M13" s="8"/>
    </row>
    <row r="14" spans="1:7" ht="15" hidden="1">
      <c r="A14" s="16"/>
      <c r="B14" s="18"/>
      <c r="C14" s="18"/>
      <c r="D14" s="16"/>
      <c r="E14" s="17"/>
      <c r="F14" s="17"/>
      <c r="G14" s="17"/>
    </row>
    <row r="15" spans="1:7" ht="25.5" customHeight="1">
      <c r="A15" s="80" t="s">
        <v>324</v>
      </c>
      <c r="B15" s="80"/>
      <c r="C15" s="80"/>
      <c r="D15" s="80"/>
      <c r="E15" s="80"/>
      <c r="F15" s="80"/>
      <c r="G15" s="80"/>
    </row>
    <row r="16" spans="1:7" ht="12" customHeight="1">
      <c r="A16" s="16"/>
      <c r="B16" s="5"/>
      <c r="C16" s="17"/>
      <c r="D16" s="16"/>
      <c r="E16" s="12"/>
      <c r="F16" s="66" t="s">
        <v>320</v>
      </c>
      <c r="G16" s="65"/>
    </row>
    <row r="17" spans="1:13" ht="16.5" customHeight="1" hidden="1">
      <c r="A17" s="16"/>
      <c r="B17" s="78" t="s">
        <v>7</v>
      </c>
      <c r="C17" s="78"/>
      <c r="D17" s="16"/>
      <c r="E17" s="17"/>
      <c r="F17" s="17"/>
      <c r="G17" s="17"/>
      <c r="M17" t="s">
        <v>102</v>
      </c>
    </row>
    <row r="18" spans="1:7" ht="18" customHeight="1">
      <c r="A18" s="81" t="s">
        <v>28</v>
      </c>
      <c r="B18" s="67" t="s">
        <v>6</v>
      </c>
      <c r="C18" s="73" t="s">
        <v>323</v>
      </c>
      <c r="D18" s="69" t="s">
        <v>221</v>
      </c>
      <c r="E18" s="70"/>
      <c r="F18" s="77" t="s">
        <v>322</v>
      </c>
      <c r="G18" s="77" t="s">
        <v>321</v>
      </c>
    </row>
    <row r="19" spans="1:7" ht="55.5" customHeight="1">
      <c r="A19" s="82"/>
      <c r="B19" s="68"/>
      <c r="C19" s="74"/>
      <c r="D19" s="19" t="s">
        <v>318</v>
      </c>
      <c r="E19" s="19" t="s">
        <v>319</v>
      </c>
      <c r="F19" s="77"/>
      <c r="G19" s="77"/>
    </row>
    <row r="20" spans="1:7" ht="20.25" customHeight="1">
      <c r="A20" s="29" t="s">
        <v>29</v>
      </c>
      <c r="B20" s="2" t="s">
        <v>8</v>
      </c>
      <c r="C20" s="57">
        <f>C21+C27+C32+C44+C52+C58+C70+C80+C88+C119</f>
        <v>3499174.9</v>
      </c>
      <c r="D20" s="22">
        <f>D21+D27+D32+D44+D52+D58+D70+D80+D88+D119</f>
        <v>3562489.9</v>
      </c>
      <c r="E20" s="22">
        <f>E21+E27+E32+E44+E52+E58+E70+E80+E88+E119</f>
        <v>3830081.9000000004</v>
      </c>
      <c r="F20" s="62">
        <f>SUM(F21+F27+F32+F44+F52+F58+F70+F80+F88+F99+F119)</f>
        <v>751635.0000000001</v>
      </c>
      <c r="G20" s="61">
        <f>SUM(F20/C20*100)</f>
        <v>21.48034955326183</v>
      </c>
    </row>
    <row r="21" spans="1:7" ht="21" customHeight="1">
      <c r="A21" s="30" t="s">
        <v>30</v>
      </c>
      <c r="B21" s="2" t="s">
        <v>16</v>
      </c>
      <c r="C21" s="58">
        <f>C22</f>
        <v>2504183.5</v>
      </c>
      <c r="D21" s="22">
        <f>D22</f>
        <v>2553596.2</v>
      </c>
      <c r="E21" s="22">
        <f>E22</f>
        <v>2765236.2</v>
      </c>
      <c r="F21" s="62">
        <f>SUM(F22)</f>
        <v>565076.3</v>
      </c>
      <c r="G21" s="62">
        <f aca="true" t="shared" si="0" ref="G21:G88">SUM(F21/C21*100)</f>
        <v>22.56529124163625</v>
      </c>
    </row>
    <row r="22" spans="1:7" s="1" customFormat="1" ht="19.5" customHeight="1">
      <c r="A22" s="30" t="s">
        <v>31</v>
      </c>
      <c r="B22" s="2" t="s">
        <v>0</v>
      </c>
      <c r="C22" s="58">
        <v>2504183.5</v>
      </c>
      <c r="D22" s="24">
        <v>2553596.2</v>
      </c>
      <c r="E22" s="24">
        <v>2765236.2</v>
      </c>
      <c r="F22" s="63">
        <v>565076.3</v>
      </c>
      <c r="G22" s="62">
        <f t="shared" si="0"/>
        <v>22.56529124163625</v>
      </c>
    </row>
    <row r="23" spans="1:7" ht="67.5" customHeight="1" hidden="1">
      <c r="A23" s="30" t="s">
        <v>32</v>
      </c>
      <c r="B23" s="3" t="s">
        <v>17</v>
      </c>
      <c r="C23" s="58">
        <f>C24</f>
        <v>2440335.6</v>
      </c>
      <c r="D23" s="25"/>
      <c r="E23" s="25"/>
      <c r="F23" s="62"/>
      <c r="G23" s="62">
        <f t="shared" si="0"/>
        <v>0</v>
      </c>
    </row>
    <row r="24" spans="1:7" ht="52.5" customHeight="1" hidden="1">
      <c r="A24" s="30" t="s">
        <v>33</v>
      </c>
      <c r="B24" s="3" t="s">
        <v>17</v>
      </c>
      <c r="C24" s="58">
        <v>2440335.6</v>
      </c>
      <c r="D24" s="26"/>
      <c r="E24" s="25"/>
      <c r="F24" s="62"/>
      <c r="G24" s="62">
        <f t="shared" si="0"/>
        <v>0</v>
      </c>
    </row>
    <row r="25" spans="1:7" ht="73.5" customHeight="1" hidden="1">
      <c r="A25" s="31" t="s">
        <v>60</v>
      </c>
      <c r="B25" s="4" t="s">
        <v>236</v>
      </c>
      <c r="C25" s="58">
        <f>C26</f>
        <v>63847.9</v>
      </c>
      <c r="D25" s="25"/>
      <c r="E25" s="25"/>
      <c r="F25" s="62"/>
      <c r="G25" s="62">
        <f t="shared" si="0"/>
        <v>0</v>
      </c>
    </row>
    <row r="26" spans="1:7" ht="50.25" customHeight="1" hidden="1">
      <c r="A26" s="32" t="s">
        <v>61</v>
      </c>
      <c r="B26" s="4" t="s">
        <v>236</v>
      </c>
      <c r="C26" s="58">
        <v>63847.9</v>
      </c>
      <c r="D26" s="26"/>
      <c r="E26" s="25"/>
      <c r="F26" s="62"/>
      <c r="G26" s="62">
        <f t="shared" si="0"/>
        <v>0</v>
      </c>
    </row>
    <row r="27" spans="1:7" ht="37.5" customHeight="1">
      <c r="A27" s="30" t="s">
        <v>62</v>
      </c>
      <c r="B27" s="20" t="s">
        <v>63</v>
      </c>
      <c r="C27" s="58">
        <f>C28+C29+C30+C31</f>
        <v>52171</v>
      </c>
      <c r="D27" s="22">
        <f>D28+D29+D30+D31</f>
        <v>52227</v>
      </c>
      <c r="E27" s="22">
        <f>E28+E29+E30+E31</f>
        <v>50458</v>
      </c>
      <c r="F27" s="62">
        <f>SUM(F28:F31)</f>
        <v>11650</v>
      </c>
      <c r="G27" s="62">
        <f t="shared" si="0"/>
        <v>22.330413448084187</v>
      </c>
    </row>
    <row r="28" spans="1:7" ht="81" customHeight="1">
      <c r="A28" s="33" t="s">
        <v>94</v>
      </c>
      <c r="B28" s="43" t="s">
        <v>95</v>
      </c>
      <c r="C28" s="58">
        <v>24374</v>
      </c>
      <c r="D28" s="23">
        <v>24405</v>
      </c>
      <c r="E28" s="23">
        <v>23601</v>
      </c>
      <c r="F28" s="62">
        <v>5287</v>
      </c>
      <c r="G28" s="62">
        <f t="shared" si="0"/>
        <v>21.69114630343809</v>
      </c>
    </row>
    <row r="29" spans="1:7" ht="102" customHeight="1">
      <c r="A29" s="33" t="s">
        <v>96</v>
      </c>
      <c r="B29" s="44" t="s">
        <v>97</v>
      </c>
      <c r="C29" s="58">
        <v>123</v>
      </c>
      <c r="D29" s="23">
        <v>122</v>
      </c>
      <c r="E29" s="23">
        <v>116</v>
      </c>
      <c r="F29" s="62">
        <v>34.5</v>
      </c>
      <c r="G29" s="62">
        <f t="shared" si="0"/>
        <v>28.04878048780488</v>
      </c>
    </row>
    <row r="30" spans="1:7" ht="93" customHeight="1">
      <c r="A30" s="33" t="s">
        <v>98</v>
      </c>
      <c r="B30" s="44" t="s">
        <v>99</v>
      </c>
      <c r="C30" s="58">
        <v>31948</v>
      </c>
      <c r="D30" s="23">
        <v>31790</v>
      </c>
      <c r="E30" s="23">
        <v>30560</v>
      </c>
      <c r="F30" s="62">
        <v>7420.6</v>
      </c>
      <c r="G30" s="62">
        <f t="shared" si="0"/>
        <v>23.22711906848629</v>
      </c>
    </row>
    <row r="31" spans="1:7" ht="99.75" customHeight="1">
      <c r="A31" s="33" t="s">
        <v>100</v>
      </c>
      <c r="B31" s="43" t="s">
        <v>101</v>
      </c>
      <c r="C31" s="58">
        <v>-4274</v>
      </c>
      <c r="D31" s="23">
        <v>-4090</v>
      </c>
      <c r="E31" s="23">
        <v>-3819</v>
      </c>
      <c r="F31" s="62">
        <v>-1092.1</v>
      </c>
      <c r="G31" s="62">
        <f t="shared" si="0"/>
        <v>25.55217594759008</v>
      </c>
    </row>
    <row r="32" spans="1:7" ht="27" customHeight="1">
      <c r="A32" s="30" t="s">
        <v>34</v>
      </c>
      <c r="B32" s="2" t="s">
        <v>9</v>
      </c>
      <c r="C32" s="58">
        <f>C33+C42+C38</f>
        <v>280631</v>
      </c>
      <c r="D32" s="22">
        <f>D33+D42+D38</f>
        <v>298921</v>
      </c>
      <c r="E32" s="22">
        <f>E33+E42+E38</f>
        <v>342383</v>
      </c>
      <c r="F32" s="62">
        <f>SUM(F33+F38+F41+F42)</f>
        <v>50351.200000000004</v>
      </c>
      <c r="G32" s="62">
        <f t="shared" si="0"/>
        <v>17.94213754004369</v>
      </c>
    </row>
    <row r="33" spans="1:7" ht="33" customHeight="1">
      <c r="A33" s="30" t="s">
        <v>35</v>
      </c>
      <c r="B33" s="2" t="s">
        <v>15</v>
      </c>
      <c r="C33" s="58">
        <f>C34+C36</f>
        <v>194724</v>
      </c>
      <c r="D33" s="22">
        <f>D34+D36</f>
        <v>257244</v>
      </c>
      <c r="E33" s="22">
        <f>E34+E36</f>
        <v>310082</v>
      </c>
      <c r="F33" s="62">
        <v>29032</v>
      </c>
      <c r="G33" s="62">
        <f t="shared" si="0"/>
        <v>14.909307532712967</v>
      </c>
    </row>
    <row r="34" spans="1:7" ht="30.75" customHeight="1" hidden="1">
      <c r="A34" s="30" t="s">
        <v>74</v>
      </c>
      <c r="B34" s="20" t="s">
        <v>57</v>
      </c>
      <c r="C34" s="58">
        <f>C35</f>
        <v>147990</v>
      </c>
      <c r="D34" s="22">
        <f>D35</f>
        <v>195506</v>
      </c>
      <c r="E34" s="22">
        <f>E35</f>
        <v>235662</v>
      </c>
      <c r="F34" s="62"/>
      <c r="G34" s="62">
        <f t="shared" si="0"/>
        <v>0</v>
      </c>
    </row>
    <row r="35" spans="1:7" ht="20.25" customHeight="1" hidden="1">
      <c r="A35" s="30" t="s">
        <v>72</v>
      </c>
      <c r="B35" s="20" t="s">
        <v>57</v>
      </c>
      <c r="C35" s="58">
        <v>147990</v>
      </c>
      <c r="D35" s="23">
        <v>195506</v>
      </c>
      <c r="E35" s="23">
        <v>235662</v>
      </c>
      <c r="F35" s="62"/>
      <c r="G35" s="62">
        <f t="shared" si="0"/>
        <v>0</v>
      </c>
    </row>
    <row r="36" spans="1:7" ht="23.25" customHeight="1" hidden="1">
      <c r="A36" s="30" t="s">
        <v>75</v>
      </c>
      <c r="B36" s="20" t="s">
        <v>58</v>
      </c>
      <c r="C36" s="58">
        <f>C37</f>
        <v>46734</v>
      </c>
      <c r="D36" s="22">
        <f>D37</f>
        <v>61738</v>
      </c>
      <c r="E36" s="22">
        <f>E37</f>
        <v>74420</v>
      </c>
      <c r="F36" s="62"/>
      <c r="G36" s="62">
        <f t="shared" si="0"/>
        <v>0</v>
      </c>
    </row>
    <row r="37" spans="1:7" ht="6" customHeight="1" hidden="1">
      <c r="A37" s="30" t="s">
        <v>73</v>
      </c>
      <c r="B37" s="20" t="s">
        <v>90</v>
      </c>
      <c r="C37" s="58">
        <v>46734</v>
      </c>
      <c r="D37" s="23">
        <v>61738</v>
      </c>
      <c r="E37" s="23">
        <v>74420</v>
      </c>
      <c r="F37" s="62"/>
      <c r="G37" s="62">
        <f t="shared" si="0"/>
        <v>0</v>
      </c>
    </row>
    <row r="38" spans="1:7" ht="25.5" customHeight="1">
      <c r="A38" s="30" t="s">
        <v>36</v>
      </c>
      <c r="B38" s="2" t="s">
        <v>1</v>
      </c>
      <c r="C38" s="58">
        <f>C39</f>
        <v>59742</v>
      </c>
      <c r="D38" s="22">
        <f>D39</f>
        <v>12920</v>
      </c>
      <c r="E38" s="22">
        <f>E39</f>
        <v>95</v>
      </c>
      <c r="F38" s="62">
        <f>SUM(F39:F40)</f>
        <v>13969.9</v>
      </c>
      <c r="G38" s="62">
        <f t="shared" si="0"/>
        <v>23.38371664825416</v>
      </c>
    </row>
    <row r="39" spans="1:7" ht="25.5" customHeight="1">
      <c r="A39" s="30" t="s">
        <v>37</v>
      </c>
      <c r="B39" s="2" t="s">
        <v>1</v>
      </c>
      <c r="C39" s="58">
        <v>59742</v>
      </c>
      <c r="D39" s="23">
        <v>12920</v>
      </c>
      <c r="E39" s="23">
        <v>95</v>
      </c>
      <c r="F39" s="62">
        <v>13959.8</v>
      </c>
      <c r="G39" s="62">
        <f t="shared" si="0"/>
        <v>23.36681061899501</v>
      </c>
    </row>
    <row r="40" spans="1:7" ht="35.25" customHeight="1">
      <c r="A40" s="30" t="s">
        <v>250</v>
      </c>
      <c r="B40" s="2" t="s">
        <v>251</v>
      </c>
      <c r="C40" s="58">
        <v>0</v>
      </c>
      <c r="D40" s="22">
        <v>0</v>
      </c>
      <c r="E40" s="22">
        <v>0</v>
      </c>
      <c r="F40" s="62">
        <v>10.1</v>
      </c>
      <c r="G40" s="62"/>
    </row>
    <row r="41" spans="1:7" ht="30" customHeight="1">
      <c r="A41" s="30" t="s">
        <v>252</v>
      </c>
      <c r="B41" s="2" t="s">
        <v>253</v>
      </c>
      <c r="C41" s="58">
        <v>0</v>
      </c>
      <c r="D41" s="22">
        <v>0</v>
      </c>
      <c r="E41" s="22">
        <v>0</v>
      </c>
      <c r="F41" s="62">
        <v>174.3</v>
      </c>
      <c r="G41" s="62"/>
    </row>
    <row r="42" spans="1:7" ht="27" customHeight="1">
      <c r="A42" s="30" t="s">
        <v>38</v>
      </c>
      <c r="B42" s="2" t="s">
        <v>18</v>
      </c>
      <c r="C42" s="58">
        <f>C43</f>
        <v>26165</v>
      </c>
      <c r="D42" s="22">
        <f>D43</f>
        <v>28757</v>
      </c>
      <c r="E42" s="22">
        <f>E43</f>
        <v>32206</v>
      </c>
      <c r="F42" s="62">
        <f>SUM(F43)</f>
        <v>7175</v>
      </c>
      <c r="G42" s="62">
        <f t="shared" si="0"/>
        <v>27.42212879801261</v>
      </c>
    </row>
    <row r="43" spans="1:7" ht="39.75" customHeight="1">
      <c r="A43" s="30" t="s">
        <v>194</v>
      </c>
      <c r="B43" s="2" t="s">
        <v>148</v>
      </c>
      <c r="C43" s="58">
        <v>26165</v>
      </c>
      <c r="D43" s="23">
        <v>28757</v>
      </c>
      <c r="E43" s="23">
        <v>32206</v>
      </c>
      <c r="F43" s="62">
        <v>7175</v>
      </c>
      <c r="G43" s="62">
        <f t="shared" si="0"/>
        <v>27.42212879801261</v>
      </c>
    </row>
    <row r="44" spans="1:7" ht="25.5" customHeight="1">
      <c r="A44" s="30" t="s">
        <v>103</v>
      </c>
      <c r="B44" s="2" t="s">
        <v>104</v>
      </c>
      <c r="C44" s="58">
        <f>C45+C47</f>
        <v>418300</v>
      </c>
      <c r="D44" s="22">
        <f>D45+D47</f>
        <v>420566</v>
      </c>
      <c r="E44" s="22">
        <f>E45+E47</f>
        <v>435763</v>
      </c>
      <c r="F44" s="62">
        <f>SUM(F45+F47)</f>
        <v>74703.9</v>
      </c>
      <c r="G44" s="62">
        <f t="shared" si="0"/>
        <v>17.858928998326558</v>
      </c>
    </row>
    <row r="45" spans="1:7" ht="27" customHeight="1">
      <c r="A45" s="30" t="s">
        <v>105</v>
      </c>
      <c r="B45" s="2" t="s">
        <v>237</v>
      </c>
      <c r="C45" s="58">
        <f>C46</f>
        <v>81000</v>
      </c>
      <c r="D45" s="22">
        <f>D46</f>
        <v>85154</v>
      </c>
      <c r="E45" s="22">
        <f>E46</f>
        <v>93670</v>
      </c>
      <c r="F45" s="62">
        <f>SUM(F46)</f>
        <v>5140.9</v>
      </c>
      <c r="G45" s="62">
        <f t="shared" si="0"/>
        <v>6.34679012345679</v>
      </c>
    </row>
    <row r="46" spans="1:7" ht="39.75" customHeight="1">
      <c r="A46" s="30" t="s">
        <v>106</v>
      </c>
      <c r="B46" s="2" t="s">
        <v>188</v>
      </c>
      <c r="C46" s="58">
        <v>81000</v>
      </c>
      <c r="D46" s="23">
        <v>85154</v>
      </c>
      <c r="E46" s="23">
        <v>93670</v>
      </c>
      <c r="F46" s="62">
        <v>5140.9</v>
      </c>
      <c r="G46" s="62">
        <f t="shared" si="0"/>
        <v>6.34679012345679</v>
      </c>
    </row>
    <row r="47" spans="1:7" ht="24" customHeight="1">
      <c r="A47" s="30" t="s">
        <v>107</v>
      </c>
      <c r="B47" s="2" t="s">
        <v>108</v>
      </c>
      <c r="C47" s="58">
        <f>C48+C50</f>
        <v>337300</v>
      </c>
      <c r="D47" s="22">
        <f>D48+D50</f>
        <v>335412</v>
      </c>
      <c r="E47" s="22">
        <f>E48+E50</f>
        <v>342093</v>
      </c>
      <c r="F47" s="62">
        <f>SUM(F48+F50)</f>
        <v>69563</v>
      </c>
      <c r="G47" s="62">
        <f t="shared" si="0"/>
        <v>20.623480581085087</v>
      </c>
    </row>
    <row r="48" spans="1:7" ht="27" customHeight="1">
      <c r="A48" s="30" t="s">
        <v>110</v>
      </c>
      <c r="B48" s="2" t="s">
        <v>109</v>
      </c>
      <c r="C48" s="58">
        <f>C49</f>
        <v>211487</v>
      </c>
      <c r="D48" s="22">
        <f>D49</f>
        <v>210370</v>
      </c>
      <c r="E48" s="22">
        <f>E49</f>
        <v>214561</v>
      </c>
      <c r="F48" s="62">
        <f>SUM(F49)</f>
        <v>58151.8</v>
      </c>
      <c r="G48" s="62">
        <f t="shared" si="0"/>
        <v>27.496630998595663</v>
      </c>
    </row>
    <row r="49" spans="1:7" ht="39.75" customHeight="1">
      <c r="A49" s="30" t="s">
        <v>111</v>
      </c>
      <c r="B49" s="2" t="s">
        <v>112</v>
      </c>
      <c r="C49" s="58">
        <v>211487</v>
      </c>
      <c r="D49" s="23">
        <v>210370</v>
      </c>
      <c r="E49" s="23">
        <v>214561</v>
      </c>
      <c r="F49" s="62">
        <v>58151.8</v>
      </c>
      <c r="G49" s="62">
        <f t="shared" si="0"/>
        <v>27.496630998595663</v>
      </c>
    </row>
    <row r="50" spans="1:7" ht="22.5" customHeight="1">
      <c r="A50" s="30" t="s">
        <v>113</v>
      </c>
      <c r="B50" s="2" t="s">
        <v>114</v>
      </c>
      <c r="C50" s="58">
        <f>C51</f>
        <v>125813</v>
      </c>
      <c r="D50" s="22">
        <f>D51</f>
        <v>125042</v>
      </c>
      <c r="E50" s="22">
        <f>E51</f>
        <v>127532</v>
      </c>
      <c r="F50" s="62">
        <f>SUM(F51)</f>
        <v>11411.2</v>
      </c>
      <c r="G50" s="62">
        <f t="shared" si="0"/>
        <v>9.069968922130464</v>
      </c>
    </row>
    <row r="51" spans="1:7" ht="39.75" customHeight="1">
      <c r="A51" s="30" t="s">
        <v>115</v>
      </c>
      <c r="B51" s="2" t="s">
        <v>116</v>
      </c>
      <c r="C51" s="58">
        <v>125813</v>
      </c>
      <c r="D51" s="23">
        <v>125042</v>
      </c>
      <c r="E51" s="23">
        <v>127532</v>
      </c>
      <c r="F51" s="62">
        <v>11411.2</v>
      </c>
      <c r="G51" s="62">
        <f t="shared" si="0"/>
        <v>9.069968922130464</v>
      </c>
    </row>
    <row r="52" spans="1:7" ht="25.5" customHeight="1">
      <c r="A52" s="30" t="s">
        <v>39</v>
      </c>
      <c r="B52" s="2" t="s">
        <v>10</v>
      </c>
      <c r="C52" s="58">
        <f>C53+C56</f>
        <v>21071</v>
      </c>
      <c r="D52" s="22">
        <f>D53+D56</f>
        <v>21913</v>
      </c>
      <c r="E52" s="22">
        <f>E53+E56</f>
        <v>22789</v>
      </c>
      <c r="F52" s="62">
        <f>SUM(F53+F56)</f>
        <v>5296.7</v>
      </c>
      <c r="G52" s="62">
        <f t="shared" si="0"/>
        <v>25.137392624934744</v>
      </c>
    </row>
    <row r="53" spans="1:7" ht="34.5" customHeight="1">
      <c r="A53" s="30" t="s">
        <v>40</v>
      </c>
      <c r="B53" s="2" t="s">
        <v>2</v>
      </c>
      <c r="C53" s="58">
        <f>C55</f>
        <v>21046</v>
      </c>
      <c r="D53" s="22">
        <f>D55</f>
        <v>21888</v>
      </c>
      <c r="E53" s="22">
        <f>E55</f>
        <v>22764</v>
      </c>
      <c r="F53" s="62">
        <f>SUM(F54)</f>
        <v>5271.7</v>
      </c>
      <c r="G53" s="62">
        <f t="shared" si="0"/>
        <v>25.048465266558967</v>
      </c>
    </row>
    <row r="54" spans="1:7" ht="34.5" customHeight="1">
      <c r="A54" s="30" t="s">
        <v>41</v>
      </c>
      <c r="B54" s="3" t="s">
        <v>19</v>
      </c>
      <c r="C54" s="58">
        <f>C55</f>
        <v>21046</v>
      </c>
      <c r="D54" s="22">
        <f>D55</f>
        <v>21888</v>
      </c>
      <c r="E54" s="22">
        <f>E55</f>
        <v>22764</v>
      </c>
      <c r="F54" s="62">
        <v>5271.7</v>
      </c>
      <c r="G54" s="62">
        <f t="shared" si="0"/>
        <v>25.048465266558967</v>
      </c>
    </row>
    <row r="55" spans="1:7" ht="46.5" hidden="1">
      <c r="A55" s="30" t="s">
        <v>42</v>
      </c>
      <c r="B55" s="3" t="s">
        <v>19</v>
      </c>
      <c r="C55" s="58">
        <v>21046</v>
      </c>
      <c r="D55" s="23">
        <v>21888</v>
      </c>
      <c r="E55" s="23">
        <v>22764</v>
      </c>
      <c r="F55" s="62"/>
      <c r="G55" s="62">
        <f t="shared" si="0"/>
        <v>0</v>
      </c>
    </row>
    <row r="56" spans="1:7" ht="30.75">
      <c r="A56" s="30" t="s">
        <v>43</v>
      </c>
      <c r="B56" s="2" t="s">
        <v>20</v>
      </c>
      <c r="C56" s="58">
        <f>C57</f>
        <v>25</v>
      </c>
      <c r="D56" s="22">
        <f>D57</f>
        <v>25</v>
      </c>
      <c r="E56" s="22">
        <f>E57</f>
        <v>25</v>
      </c>
      <c r="F56" s="62">
        <f>SUM(F57)</f>
        <v>25</v>
      </c>
      <c r="G56" s="62">
        <f t="shared" si="0"/>
        <v>100</v>
      </c>
    </row>
    <row r="57" spans="1:7" ht="31.5" customHeight="1">
      <c r="A57" s="30" t="s">
        <v>65</v>
      </c>
      <c r="B57" s="2" t="s">
        <v>3</v>
      </c>
      <c r="C57" s="58">
        <v>25</v>
      </c>
      <c r="D57" s="22">
        <v>25</v>
      </c>
      <c r="E57" s="22">
        <v>25</v>
      </c>
      <c r="F57" s="62">
        <v>25</v>
      </c>
      <c r="G57" s="62">
        <f t="shared" si="0"/>
        <v>100</v>
      </c>
    </row>
    <row r="58" spans="1:7" ht="40.5" customHeight="1">
      <c r="A58" s="30" t="s">
        <v>44</v>
      </c>
      <c r="B58" s="2" t="s">
        <v>13</v>
      </c>
      <c r="C58" s="58">
        <f>C59+C68</f>
        <v>179053</v>
      </c>
      <c r="D58" s="22">
        <f>D59+D68</f>
        <v>169087.3</v>
      </c>
      <c r="E58" s="22">
        <f>E59+E68</f>
        <v>170201</v>
      </c>
      <c r="F58" s="62">
        <f>SUM(F59+F68)</f>
        <v>25032.800000000003</v>
      </c>
      <c r="G58" s="62">
        <f t="shared" si="0"/>
        <v>13.980664942782306</v>
      </c>
    </row>
    <row r="59" spans="1:7" ht="65.25" customHeight="1">
      <c r="A59" s="30" t="s">
        <v>45</v>
      </c>
      <c r="B59" s="3" t="s">
        <v>21</v>
      </c>
      <c r="C59" s="58">
        <f>C60+C62+C64+C66</f>
        <v>117397</v>
      </c>
      <c r="D59" s="22">
        <f>D60+D62+D64+D66</f>
        <v>118468</v>
      </c>
      <c r="E59" s="22">
        <f>E60+E62+E64+E66</f>
        <v>119582</v>
      </c>
      <c r="F59" s="62">
        <f>SUM(F60+F62+F64+F66)</f>
        <v>15774.2</v>
      </c>
      <c r="G59" s="62">
        <f t="shared" si="0"/>
        <v>13.436629556121538</v>
      </c>
    </row>
    <row r="60" spans="1:7" ht="54.75" customHeight="1">
      <c r="A60" s="30" t="s">
        <v>46</v>
      </c>
      <c r="B60" s="7" t="s">
        <v>120</v>
      </c>
      <c r="C60" s="58">
        <f>C61</f>
        <v>90240</v>
      </c>
      <c r="D60" s="22">
        <f>D61</f>
        <v>90240</v>
      </c>
      <c r="E60" s="22">
        <f>E61</f>
        <v>90240</v>
      </c>
      <c r="F60" s="62">
        <f>SUM(F61)</f>
        <v>10998.6</v>
      </c>
      <c r="G60" s="62">
        <f t="shared" si="0"/>
        <v>12.188164893617023</v>
      </c>
    </row>
    <row r="61" spans="1:7" ht="69" customHeight="1">
      <c r="A61" s="30" t="s">
        <v>118</v>
      </c>
      <c r="B61" s="7" t="s">
        <v>119</v>
      </c>
      <c r="C61" s="58">
        <v>90240</v>
      </c>
      <c r="D61" s="22">
        <v>90240</v>
      </c>
      <c r="E61" s="22">
        <v>90240</v>
      </c>
      <c r="F61" s="62">
        <v>10998.6</v>
      </c>
      <c r="G61" s="62">
        <f t="shared" si="0"/>
        <v>12.188164893617023</v>
      </c>
    </row>
    <row r="62" spans="1:7" ht="64.5" customHeight="1">
      <c r="A62" s="30" t="s">
        <v>121</v>
      </c>
      <c r="B62" s="3" t="s">
        <v>122</v>
      </c>
      <c r="C62" s="58">
        <f>C63</f>
        <v>714</v>
      </c>
      <c r="D62" s="22">
        <f>D63</f>
        <v>728</v>
      </c>
      <c r="E62" s="22">
        <f>E63</f>
        <v>743</v>
      </c>
      <c r="F62" s="62">
        <f>SUM(F63)</f>
        <v>0</v>
      </c>
      <c r="G62" s="62">
        <f t="shared" si="0"/>
        <v>0</v>
      </c>
    </row>
    <row r="63" spans="1:7" ht="66.75" customHeight="1">
      <c r="A63" s="30" t="s">
        <v>123</v>
      </c>
      <c r="B63" s="3" t="s">
        <v>124</v>
      </c>
      <c r="C63" s="58">
        <v>714</v>
      </c>
      <c r="D63" s="22">
        <v>728</v>
      </c>
      <c r="E63" s="22">
        <v>743</v>
      </c>
      <c r="F63" s="62">
        <v>0</v>
      </c>
      <c r="G63" s="62">
        <f t="shared" si="0"/>
        <v>0</v>
      </c>
    </row>
    <row r="64" spans="1:7" ht="65.25" customHeight="1">
      <c r="A64" s="30" t="s">
        <v>125</v>
      </c>
      <c r="B64" s="3" t="s">
        <v>126</v>
      </c>
      <c r="C64" s="58">
        <f>C65</f>
        <v>244</v>
      </c>
      <c r="D64" s="22">
        <f>D65</f>
        <v>254</v>
      </c>
      <c r="E64" s="22">
        <f>E65</f>
        <v>264</v>
      </c>
      <c r="F64" s="62">
        <f>SUM(F65)</f>
        <v>0</v>
      </c>
      <c r="G64" s="62">
        <f t="shared" si="0"/>
        <v>0</v>
      </c>
    </row>
    <row r="65" spans="1:7" ht="46.5" customHeight="1">
      <c r="A65" s="30" t="s">
        <v>127</v>
      </c>
      <c r="B65" s="6" t="s">
        <v>189</v>
      </c>
      <c r="C65" s="58">
        <v>244</v>
      </c>
      <c r="D65" s="22">
        <v>254</v>
      </c>
      <c r="E65" s="22">
        <v>264</v>
      </c>
      <c r="F65" s="62">
        <v>0</v>
      </c>
      <c r="G65" s="62">
        <f t="shared" si="0"/>
        <v>0</v>
      </c>
    </row>
    <row r="66" spans="1:7" ht="42" customHeight="1">
      <c r="A66" s="30" t="s">
        <v>128</v>
      </c>
      <c r="B66" s="45" t="s">
        <v>22</v>
      </c>
      <c r="C66" s="58">
        <f>C67</f>
        <v>26199</v>
      </c>
      <c r="D66" s="22">
        <f>D67</f>
        <v>27246</v>
      </c>
      <c r="E66" s="22">
        <f>E67</f>
        <v>28335</v>
      </c>
      <c r="F66" s="62">
        <f>SUM(F67)</f>
        <v>4775.6</v>
      </c>
      <c r="G66" s="62">
        <f t="shared" si="0"/>
        <v>18.228176647963664</v>
      </c>
    </row>
    <row r="67" spans="1:7" ht="36.75" customHeight="1">
      <c r="A67" s="30" t="s">
        <v>129</v>
      </c>
      <c r="B67" s="9" t="s">
        <v>130</v>
      </c>
      <c r="C67" s="58">
        <v>26199</v>
      </c>
      <c r="D67" s="22">
        <v>27246</v>
      </c>
      <c r="E67" s="22">
        <v>28335</v>
      </c>
      <c r="F67" s="62">
        <v>4775.6</v>
      </c>
      <c r="G67" s="62">
        <f t="shared" si="0"/>
        <v>18.228176647963664</v>
      </c>
    </row>
    <row r="68" spans="1:7" s="1" customFormat="1" ht="69" customHeight="1">
      <c r="A68" s="30" t="s">
        <v>47</v>
      </c>
      <c r="B68" s="3" t="s">
        <v>23</v>
      </c>
      <c r="C68" s="58">
        <f>C69</f>
        <v>61656</v>
      </c>
      <c r="D68" s="22">
        <f>D69</f>
        <v>50619.3</v>
      </c>
      <c r="E68" s="22">
        <f>E69</f>
        <v>50619</v>
      </c>
      <c r="F68" s="63">
        <f>SUM(F69)</f>
        <v>9258.6</v>
      </c>
      <c r="G68" s="62">
        <f t="shared" si="0"/>
        <v>15.016543402101986</v>
      </c>
    </row>
    <row r="69" spans="1:7" s="1" customFormat="1" ht="68.25" customHeight="1">
      <c r="A69" s="30" t="s">
        <v>131</v>
      </c>
      <c r="B69" s="6" t="s">
        <v>190</v>
      </c>
      <c r="C69" s="58">
        <v>61656</v>
      </c>
      <c r="D69" s="22">
        <v>50619.3</v>
      </c>
      <c r="E69" s="22">
        <v>50619</v>
      </c>
      <c r="F69" s="63">
        <v>9258.6</v>
      </c>
      <c r="G69" s="62">
        <f t="shared" si="0"/>
        <v>15.016543402101986</v>
      </c>
    </row>
    <row r="70" spans="1:7" s="1" customFormat="1" ht="24.75" customHeight="1">
      <c r="A70" s="30" t="s">
        <v>48</v>
      </c>
      <c r="B70" s="2" t="s">
        <v>11</v>
      </c>
      <c r="C70" s="58">
        <f>C71</f>
        <v>1396</v>
      </c>
      <c r="D70" s="22">
        <f>D71</f>
        <v>1396</v>
      </c>
      <c r="E70" s="22">
        <f>E71</f>
        <v>1396</v>
      </c>
      <c r="F70" s="63">
        <f>SUM(F71)</f>
        <v>3697.1</v>
      </c>
      <c r="G70" s="62">
        <f t="shared" si="0"/>
        <v>264.8352435530086</v>
      </c>
    </row>
    <row r="71" spans="1:7" s="1" customFormat="1" ht="25.5" customHeight="1">
      <c r="A71" s="30" t="s">
        <v>49</v>
      </c>
      <c r="B71" s="2" t="s">
        <v>24</v>
      </c>
      <c r="C71" s="58">
        <f>C72+C74+C76</f>
        <v>1396</v>
      </c>
      <c r="D71" s="22">
        <f>D72+D74+D76</f>
        <v>1396</v>
      </c>
      <c r="E71" s="22">
        <f>E72+E74+E76</f>
        <v>1396</v>
      </c>
      <c r="F71" s="63">
        <f>SUM(F72+F74+F76+F78)</f>
        <v>3697.1</v>
      </c>
      <c r="G71" s="62">
        <f t="shared" si="0"/>
        <v>264.8352435530086</v>
      </c>
    </row>
    <row r="72" spans="1:7" s="1" customFormat="1" ht="23.25" customHeight="1">
      <c r="A72" s="30" t="s">
        <v>50</v>
      </c>
      <c r="B72" s="2" t="s">
        <v>25</v>
      </c>
      <c r="C72" s="58">
        <f>C73</f>
        <v>210</v>
      </c>
      <c r="D72" s="22">
        <f>D73</f>
        <v>210</v>
      </c>
      <c r="E72" s="22">
        <f>E73</f>
        <v>210</v>
      </c>
      <c r="F72" s="63">
        <v>310.5</v>
      </c>
      <c r="G72" s="62">
        <f t="shared" si="0"/>
        <v>147.85714285714286</v>
      </c>
    </row>
    <row r="73" spans="1:7" s="1" customFormat="1" ht="35.25" customHeight="1" hidden="1">
      <c r="A73" s="30" t="s">
        <v>66</v>
      </c>
      <c r="B73" s="2" t="s">
        <v>25</v>
      </c>
      <c r="C73" s="58">
        <v>210</v>
      </c>
      <c r="D73" s="22">
        <v>210</v>
      </c>
      <c r="E73" s="22">
        <v>210</v>
      </c>
      <c r="F73" s="63"/>
      <c r="G73" s="62">
        <f t="shared" si="0"/>
        <v>0</v>
      </c>
    </row>
    <row r="74" spans="1:7" s="1" customFormat="1" ht="18" customHeight="1">
      <c r="A74" s="30" t="s">
        <v>51</v>
      </c>
      <c r="B74" s="2" t="s">
        <v>26</v>
      </c>
      <c r="C74" s="58">
        <f>C75</f>
        <v>263.3</v>
      </c>
      <c r="D74" s="22">
        <f>D75</f>
        <v>263.3</v>
      </c>
      <c r="E74" s="22">
        <f>E75</f>
        <v>263.3</v>
      </c>
      <c r="F74" s="63">
        <f>SUM(F75)</f>
        <v>1968.6</v>
      </c>
      <c r="G74" s="62">
        <f t="shared" si="0"/>
        <v>747.6642612988985</v>
      </c>
    </row>
    <row r="75" spans="1:7" s="1" customFormat="1" ht="18" customHeight="1">
      <c r="A75" s="30" t="s">
        <v>67</v>
      </c>
      <c r="B75" s="2" t="s">
        <v>26</v>
      </c>
      <c r="C75" s="58">
        <v>263.3</v>
      </c>
      <c r="D75" s="22">
        <v>263.3</v>
      </c>
      <c r="E75" s="22">
        <v>263.3</v>
      </c>
      <c r="F75" s="63">
        <v>1968.6</v>
      </c>
      <c r="G75" s="62">
        <f t="shared" si="0"/>
        <v>747.6642612988985</v>
      </c>
    </row>
    <row r="76" spans="1:7" s="1" customFormat="1" ht="18" customHeight="1">
      <c r="A76" s="30" t="s">
        <v>80</v>
      </c>
      <c r="B76" s="2" t="s">
        <v>82</v>
      </c>
      <c r="C76" s="58">
        <f>C77</f>
        <v>922.7</v>
      </c>
      <c r="D76" s="22">
        <f>D77</f>
        <v>922.7</v>
      </c>
      <c r="E76" s="22">
        <f>E77</f>
        <v>922.7</v>
      </c>
      <c r="F76" s="63">
        <f>SUM(F77)</f>
        <v>1398.1</v>
      </c>
      <c r="G76" s="62">
        <f t="shared" si="0"/>
        <v>151.52270510458436</v>
      </c>
    </row>
    <row r="77" spans="1:7" s="1" customFormat="1" ht="18" customHeight="1">
      <c r="A77" s="30" t="s">
        <v>81</v>
      </c>
      <c r="B77" s="2" t="s">
        <v>83</v>
      </c>
      <c r="C77" s="58">
        <v>922.7</v>
      </c>
      <c r="D77" s="22">
        <v>922.7</v>
      </c>
      <c r="E77" s="22">
        <v>922.7</v>
      </c>
      <c r="F77" s="63">
        <v>1398.1</v>
      </c>
      <c r="G77" s="62">
        <f t="shared" si="0"/>
        <v>151.52270510458436</v>
      </c>
    </row>
    <row r="78" spans="1:7" s="1" customFormat="1" ht="18" customHeight="1">
      <c r="A78" s="30" t="s">
        <v>254</v>
      </c>
      <c r="B78" s="2" t="s">
        <v>256</v>
      </c>
      <c r="C78" s="58">
        <v>0</v>
      </c>
      <c r="D78" s="22">
        <v>0</v>
      </c>
      <c r="E78" s="22">
        <v>0</v>
      </c>
      <c r="F78" s="63">
        <f>SUM(F79)</f>
        <v>19.9</v>
      </c>
      <c r="G78" s="62">
        <v>0</v>
      </c>
    </row>
    <row r="79" spans="1:7" s="1" customFormat="1" ht="53.25" customHeight="1">
      <c r="A79" s="30" t="s">
        <v>255</v>
      </c>
      <c r="B79" s="2" t="s">
        <v>257</v>
      </c>
      <c r="C79" s="58">
        <v>0</v>
      </c>
      <c r="D79" s="22">
        <v>0</v>
      </c>
      <c r="E79" s="22">
        <v>0</v>
      </c>
      <c r="F79" s="63">
        <v>19.9</v>
      </c>
      <c r="G79" s="62">
        <v>0</v>
      </c>
    </row>
    <row r="80" spans="1:7" s="1" customFormat="1" ht="33.75" customHeight="1">
      <c r="A80" s="30" t="s">
        <v>68</v>
      </c>
      <c r="B80" s="2" t="s">
        <v>195</v>
      </c>
      <c r="C80" s="58">
        <f>C81+C84+C86</f>
        <v>7374.4</v>
      </c>
      <c r="D80" s="22">
        <f>D81+D84+D86</f>
        <v>7512.4</v>
      </c>
      <c r="E80" s="22">
        <f>E81+E84+E86</f>
        <v>7515.7</v>
      </c>
      <c r="F80" s="63">
        <f>SUM(F81+F84+F86)</f>
        <v>6893</v>
      </c>
      <c r="G80" s="62">
        <f t="shared" si="0"/>
        <v>93.47201128227381</v>
      </c>
    </row>
    <row r="81" spans="1:7" s="1" customFormat="1" ht="18" customHeight="1">
      <c r="A81" s="30" t="s">
        <v>84</v>
      </c>
      <c r="B81" s="2" t="s">
        <v>85</v>
      </c>
      <c r="C81" s="58">
        <f aca="true" t="shared" si="1" ref="C81:E82">C82</f>
        <v>6980.7</v>
      </c>
      <c r="D81" s="22">
        <f t="shared" si="1"/>
        <v>6980.7</v>
      </c>
      <c r="E81" s="22">
        <f t="shared" si="1"/>
        <v>6980.7</v>
      </c>
      <c r="F81" s="63">
        <f>SUM(F82)</f>
        <v>270.9</v>
      </c>
      <c r="G81" s="62">
        <f t="shared" si="0"/>
        <v>3.8806996433022474</v>
      </c>
    </row>
    <row r="82" spans="1:7" s="1" customFormat="1" ht="18" customHeight="1">
      <c r="A82" s="30" t="s">
        <v>86</v>
      </c>
      <c r="B82" s="2" t="s">
        <v>87</v>
      </c>
      <c r="C82" s="58">
        <f t="shared" si="1"/>
        <v>6980.7</v>
      </c>
      <c r="D82" s="22">
        <f t="shared" si="1"/>
        <v>6980.7</v>
      </c>
      <c r="E82" s="22">
        <f t="shared" si="1"/>
        <v>6980.7</v>
      </c>
      <c r="F82" s="63">
        <f>SUM(F83)</f>
        <v>270.9</v>
      </c>
      <c r="G82" s="62">
        <f t="shared" si="0"/>
        <v>3.8806996433022474</v>
      </c>
    </row>
    <row r="83" spans="1:7" s="1" customFormat="1" ht="18" customHeight="1">
      <c r="A83" s="30" t="s">
        <v>132</v>
      </c>
      <c r="B83" s="6" t="s">
        <v>133</v>
      </c>
      <c r="C83" s="58">
        <f>6980.7</f>
        <v>6980.7</v>
      </c>
      <c r="D83" s="22">
        <f>6980.7</f>
        <v>6980.7</v>
      </c>
      <c r="E83" s="22">
        <f>6980.7</f>
        <v>6980.7</v>
      </c>
      <c r="F83" s="63">
        <v>270.9</v>
      </c>
      <c r="G83" s="62">
        <f t="shared" si="0"/>
        <v>3.8806996433022474</v>
      </c>
    </row>
    <row r="84" spans="1:7" s="1" customFormat="1" ht="33.75" customHeight="1">
      <c r="A84" s="30" t="s">
        <v>69</v>
      </c>
      <c r="B84" s="2" t="s">
        <v>70</v>
      </c>
      <c r="C84" s="58">
        <f>C85</f>
        <v>203</v>
      </c>
      <c r="D84" s="22">
        <f>D85</f>
        <v>327</v>
      </c>
      <c r="E84" s="22">
        <f>E85</f>
        <v>330</v>
      </c>
      <c r="F84" s="63">
        <f>SUM(F85)</f>
        <v>157.2</v>
      </c>
      <c r="G84" s="62">
        <f t="shared" si="0"/>
        <v>77.43842364532019</v>
      </c>
    </row>
    <row r="85" spans="1:7" s="1" customFormat="1" ht="31.5" customHeight="1">
      <c r="A85" s="30" t="s">
        <v>134</v>
      </c>
      <c r="B85" s="2" t="s">
        <v>135</v>
      </c>
      <c r="C85" s="58">
        <v>203</v>
      </c>
      <c r="D85" s="22">
        <v>327</v>
      </c>
      <c r="E85" s="22">
        <v>330</v>
      </c>
      <c r="F85" s="63">
        <v>157.2</v>
      </c>
      <c r="G85" s="62">
        <f t="shared" si="0"/>
        <v>77.43842364532019</v>
      </c>
    </row>
    <row r="86" spans="1:7" s="1" customFormat="1" ht="18" customHeight="1">
      <c r="A86" s="34" t="s">
        <v>79</v>
      </c>
      <c r="B86" s="6" t="s">
        <v>78</v>
      </c>
      <c r="C86" s="58">
        <f>C87</f>
        <v>190.7</v>
      </c>
      <c r="D86" s="22">
        <f>D87</f>
        <v>204.7</v>
      </c>
      <c r="E86" s="22">
        <f>E87</f>
        <v>205</v>
      </c>
      <c r="F86" s="63">
        <f>SUM(F87)</f>
        <v>6464.9</v>
      </c>
      <c r="G86" s="62">
        <f t="shared" si="0"/>
        <v>3390.0891452543265</v>
      </c>
    </row>
    <row r="87" spans="1:7" s="1" customFormat="1" ht="21" customHeight="1">
      <c r="A87" s="34" t="s">
        <v>136</v>
      </c>
      <c r="B87" s="6" t="s">
        <v>137</v>
      </c>
      <c r="C87" s="58">
        <f>65+125.7</f>
        <v>190.7</v>
      </c>
      <c r="D87" s="22">
        <v>204.7</v>
      </c>
      <c r="E87" s="22">
        <v>205</v>
      </c>
      <c r="F87" s="63">
        <v>6464.9</v>
      </c>
      <c r="G87" s="62">
        <f t="shared" si="0"/>
        <v>3390.0891452543265</v>
      </c>
    </row>
    <row r="88" spans="1:7" s="1" customFormat="1" ht="37.5" customHeight="1">
      <c r="A88" s="30" t="s">
        <v>52</v>
      </c>
      <c r="B88" s="2" t="s">
        <v>12</v>
      </c>
      <c r="C88" s="58">
        <f>C89+C93</f>
        <v>34455</v>
      </c>
      <c r="D88" s="22">
        <f>D89+D93</f>
        <v>36726</v>
      </c>
      <c r="E88" s="22">
        <f>E89+E93</f>
        <v>33790</v>
      </c>
      <c r="F88" s="63">
        <f>SUM(F89+F93+F96)</f>
        <v>5746.8</v>
      </c>
      <c r="G88" s="62">
        <f t="shared" si="0"/>
        <v>16.67914671310405</v>
      </c>
    </row>
    <row r="89" spans="1:7" s="1" customFormat="1" ht="63" customHeight="1">
      <c r="A89" s="30" t="s">
        <v>88</v>
      </c>
      <c r="B89" s="3" t="s">
        <v>89</v>
      </c>
      <c r="C89" s="58">
        <f aca="true" t="shared" si="2" ref="C89:E90">C90</f>
        <v>403</v>
      </c>
      <c r="D89" s="22">
        <f t="shared" si="2"/>
        <v>719</v>
      </c>
      <c r="E89" s="22">
        <f t="shared" si="2"/>
        <v>691</v>
      </c>
      <c r="F89" s="63">
        <f>SUM(F90)</f>
        <v>297.5</v>
      </c>
      <c r="G89" s="62">
        <f aca="true" t="shared" si="3" ref="G89:G178">SUM(F89/C89*100)</f>
        <v>73.8213399503722</v>
      </c>
    </row>
    <row r="90" spans="1:7" s="1" customFormat="1" ht="72.75" customHeight="1">
      <c r="A90" s="30" t="s">
        <v>138</v>
      </c>
      <c r="B90" s="2" t="s">
        <v>325</v>
      </c>
      <c r="C90" s="58">
        <f>C91</f>
        <v>403</v>
      </c>
      <c r="D90" s="22">
        <f t="shared" si="2"/>
        <v>719</v>
      </c>
      <c r="E90" s="22">
        <f t="shared" si="2"/>
        <v>691</v>
      </c>
      <c r="F90" s="63">
        <f>SUM(F91+F92)</f>
        <v>297.5</v>
      </c>
      <c r="G90" s="62">
        <f t="shared" si="3"/>
        <v>73.8213399503722</v>
      </c>
    </row>
    <row r="91" spans="1:7" s="1" customFormat="1" ht="66" customHeight="1">
      <c r="A91" s="30" t="s">
        <v>139</v>
      </c>
      <c r="B91" s="11" t="s">
        <v>191</v>
      </c>
      <c r="C91" s="58">
        <v>403</v>
      </c>
      <c r="D91" s="22">
        <v>719</v>
      </c>
      <c r="E91" s="22">
        <v>691</v>
      </c>
      <c r="F91" s="63">
        <v>294.9</v>
      </c>
      <c r="G91" s="62">
        <f t="shared" si="3"/>
        <v>73.17617866004962</v>
      </c>
    </row>
    <row r="92" spans="1:7" s="1" customFormat="1" ht="68.25" customHeight="1">
      <c r="A92" s="30" t="s">
        <v>264</v>
      </c>
      <c r="B92" s="11" t="s">
        <v>265</v>
      </c>
      <c r="C92" s="58">
        <v>0</v>
      </c>
      <c r="D92" s="22">
        <v>0</v>
      </c>
      <c r="E92" s="22">
        <v>0</v>
      </c>
      <c r="F92" s="63">
        <v>2.6</v>
      </c>
      <c r="G92" s="62">
        <v>0</v>
      </c>
    </row>
    <row r="93" spans="1:7" s="1" customFormat="1" ht="33" customHeight="1">
      <c r="A93" s="30" t="s">
        <v>53</v>
      </c>
      <c r="B93" s="46" t="s">
        <v>64</v>
      </c>
      <c r="C93" s="58">
        <f aca="true" t="shared" si="4" ref="C93:E94">C94</f>
        <v>34052</v>
      </c>
      <c r="D93" s="22">
        <f t="shared" si="4"/>
        <v>36007</v>
      </c>
      <c r="E93" s="22">
        <f t="shared" si="4"/>
        <v>33099</v>
      </c>
      <c r="F93" s="63">
        <f>SUM(F94)</f>
        <v>2093.4</v>
      </c>
      <c r="G93" s="62">
        <f t="shared" si="3"/>
        <v>6.1476565253142255</v>
      </c>
    </row>
    <row r="94" spans="1:7" s="1" customFormat="1" ht="34.5" customHeight="1">
      <c r="A94" s="30" t="s">
        <v>54</v>
      </c>
      <c r="B94" s="3" t="s">
        <v>27</v>
      </c>
      <c r="C94" s="58">
        <f t="shared" si="4"/>
        <v>34052</v>
      </c>
      <c r="D94" s="22">
        <f t="shared" si="4"/>
        <v>36007</v>
      </c>
      <c r="E94" s="22">
        <f t="shared" si="4"/>
        <v>33099</v>
      </c>
      <c r="F94" s="63">
        <f>SUM(F95)</f>
        <v>2093.4</v>
      </c>
      <c r="G94" s="62">
        <f t="shared" si="3"/>
        <v>6.1476565253142255</v>
      </c>
    </row>
    <row r="95" spans="1:7" s="1" customFormat="1" ht="34.5" customHeight="1">
      <c r="A95" s="30" t="s">
        <v>140</v>
      </c>
      <c r="B95" s="6" t="s">
        <v>141</v>
      </c>
      <c r="C95" s="58">
        <v>34052</v>
      </c>
      <c r="D95" s="22">
        <v>36007</v>
      </c>
      <c r="E95" s="22">
        <v>33099</v>
      </c>
      <c r="F95" s="63">
        <v>2093.4</v>
      </c>
      <c r="G95" s="62">
        <f t="shared" si="3"/>
        <v>6.1476565253142255</v>
      </c>
    </row>
    <row r="96" spans="1:7" s="1" customFormat="1" ht="63" customHeight="1">
      <c r="A96" s="35" t="s">
        <v>258</v>
      </c>
      <c r="B96" s="10" t="s">
        <v>261</v>
      </c>
      <c r="C96" s="58">
        <v>0</v>
      </c>
      <c r="D96" s="22">
        <v>0</v>
      </c>
      <c r="E96" s="22">
        <v>0</v>
      </c>
      <c r="F96" s="63">
        <f>SUM(F97)</f>
        <v>3355.9</v>
      </c>
      <c r="G96" s="62">
        <v>0</v>
      </c>
    </row>
    <row r="97" spans="1:7" s="1" customFormat="1" ht="65.25" customHeight="1">
      <c r="A97" s="35" t="s">
        <v>259</v>
      </c>
      <c r="B97" s="10" t="s">
        <v>262</v>
      </c>
      <c r="C97" s="58">
        <v>0</v>
      </c>
      <c r="D97" s="22">
        <v>0</v>
      </c>
      <c r="E97" s="22">
        <v>0</v>
      </c>
      <c r="F97" s="63">
        <f>SUM(F98)</f>
        <v>3355.9</v>
      </c>
      <c r="G97" s="62">
        <v>0</v>
      </c>
    </row>
    <row r="98" spans="1:7" s="1" customFormat="1" ht="65.25" customHeight="1">
      <c r="A98" s="35" t="s">
        <v>260</v>
      </c>
      <c r="B98" s="10" t="s">
        <v>263</v>
      </c>
      <c r="C98" s="58">
        <v>0</v>
      </c>
      <c r="D98" s="22">
        <v>0</v>
      </c>
      <c r="E98" s="22">
        <v>0</v>
      </c>
      <c r="F98" s="63">
        <v>3355.9</v>
      </c>
      <c r="G98" s="62">
        <v>0</v>
      </c>
    </row>
    <row r="99" spans="1:7" s="1" customFormat="1" ht="18.75" customHeight="1">
      <c r="A99" s="36" t="s">
        <v>266</v>
      </c>
      <c r="B99" s="21" t="s">
        <v>267</v>
      </c>
      <c r="C99" s="58">
        <v>0</v>
      </c>
      <c r="D99" s="22">
        <v>0</v>
      </c>
      <c r="E99" s="22">
        <v>0</v>
      </c>
      <c r="F99" s="63">
        <f>SUM(F100+F108+F110)</f>
        <v>1485.4</v>
      </c>
      <c r="G99" s="62">
        <v>0</v>
      </c>
    </row>
    <row r="100" spans="1:7" s="1" customFormat="1" ht="36" customHeight="1">
      <c r="A100" s="37" t="s">
        <v>284</v>
      </c>
      <c r="B100" s="6" t="s">
        <v>285</v>
      </c>
      <c r="C100" s="58">
        <v>0</v>
      </c>
      <c r="D100" s="22">
        <v>0</v>
      </c>
      <c r="E100" s="22">
        <v>0</v>
      </c>
      <c r="F100" s="63">
        <f>SUM(F101:F107)</f>
        <v>89.89999999999999</v>
      </c>
      <c r="G100" s="62">
        <v>0</v>
      </c>
    </row>
    <row r="101" spans="1:7" s="1" customFormat="1" ht="49.5" customHeight="1">
      <c r="A101" s="37" t="s">
        <v>286</v>
      </c>
      <c r="B101" s="6" t="s">
        <v>287</v>
      </c>
      <c r="C101" s="58">
        <v>0</v>
      </c>
      <c r="D101" s="22">
        <v>0</v>
      </c>
      <c r="E101" s="22">
        <v>0</v>
      </c>
      <c r="F101" s="63">
        <v>0.5</v>
      </c>
      <c r="G101" s="62">
        <v>0</v>
      </c>
    </row>
    <row r="102" spans="1:7" s="1" customFormat="1" ht="66.75" customHeight="1">
      <c r="A102" s="37" t="s">
        <v>288</v>
      </c>
      <c r="B102" s="6" t="s">
        <v>289</v>
      </c>
      <c r="C102" s="58">
        <v>0</v>
      </c>
      <c r="D102" s="22">
        <v>0</v>
      </c>
      <c r="E102" s="22">
        <v>0</v>
      </c>
      <c r="F102" s="63">
        <v>5.6</v>
      </c>
      <c r="G102" s="62">
        <v>0</v>
      </c>
    </row>
    <row r="103" spans="1:7" s="1" customFormat="1" ht="54.75" customHeight="1">
      <c r="A103" s="37" t="s">
        <v>290</v>
      </c>
      <c r="B103" s="6" t="s">
        <v>291</v>
      </c>
      <c r="C103" s="58">
        <v>0</v>
      </c>
      <c r="D103" s="22">
        <v>0</v>
      </c>
      <c r="E103" s="22">
        <v>0</v>
      </c>
      <c r="F103" s="63">
        <v>30.2</v>
      </c>
      <c r="G103" s="62">
        <v>0</v>
      </c>
    </row>
    <row r="104" spans="1:7" s="1" customFormat="1" ht="49.5" customHeight="1">
      <c r="A104" s="37" t="s">
        <v>292</v>
      </c>
      <c r="B104" s="6" t="s">
        <v>293</v>
      </c>
      <c r="C104" s="58">
        <v>0</v>
      </c>
      <c r="D104" s="22">
        <v>0</v>
      </c>
      <c r="E104" s="22">
        <v>0</v>
      </c>
      <c r="F104" s="63">
        <v>2.3</v>
      </c>
      <c r="G104" s="62">
        <v>0</v>
      </c>
    </row>
    <row r="105" spans="1:7" s="1" customFormat="1" ht="52.5" customHeight="1">
      <c r="A105" s="37" t="s">
        <v>294</v>
      </c>
      <c r="B105" s="6" t="s">
        <v>295</v>
      </c>
      <c r="C105" s="58">
        <v>0</v>
      </c>
      <c r="D105" s="22">
        <v>0</v>
      </c>
      <c r="E105" s="22">
        <v>0</v>
      </c>
      <c r="F105" s="63">
        <v>1</v>
      </c>
      <c r="G105" s="62">
        <v>0</v>
      </c>
    </row>
    <row r="106" spans="1:7" s="1" customFormat="1" ht="53.25" customHeight="1">
      <c r="A106" s="37" t="s">
        <v>296</v>
      </c>
      <c r="B106" s="6" t="s">
        <v>297</v>
      </c>
      <c r="C106" s="58">
        <v>0</v>
      </c>
      <c r="D106" s="22">
        <v>0</v>
      </c>
      <c r="E106" s="22">
        <v>0</v>
      </c>
      <c r="F106" s="63">
        <v>14</v>
      </c>
      <c r="G106" s="62">
        <v>0</v>
      </c>
    </row>
    <row r="107" spans="1:7" s="1" customFormat="1" ht="64.5" customHeight="1">
      <c r="A107" s="37" t="s">
        <v>298</v>
      </c>
      <c r="B107" s="6" t="s">
        <v>299</v>
      </c>
      <c r="C107" s="58">
        <v>0</v>
      </c>
      <c r="D107" s="22">
        <v>0</v>
      </c>
      <c r="E107" s="22">
        <v>0</v>
      </c>
      <c r="F107" s="63">
        <v>36.3</v>
      </c>
      <c r="G107" s="62">
        <v>0</v>
      </c>
    </row>
    <row r="108" spans="1:7" s="1" customFormat="1" ht="80.25" customHeight="1">
      <c r="A108" s="37" t="s">
        <v>300</v>
      </c>
      <c r="B108" s="6" t="s">
        <v>301</v>
      </c>
      <c r="C108" s="58">
        <v>0</v>
      </c>
      <c r="D108" s="22">
        <v>0</v>
      </c>
      <c r="E108" s="22">
        <v>0</v>
      </c>
      <c r="F108" s="63">
        <f>SUM(F109)</f>
        <v>51.8</v>
      </c>
      <c r="G108" s="62">
        <v>0</v>
      </c>
    </row>
    <row r="109" spans="1:7" s="1" customFormat="1" ht="50.25" customHeight="1">
      <c r="A109" s="37" t="s">
        <v>302</v>
      </c>
      <c r="B109" s="6" t="s">
        <v>303</v>
      </c>
      <c r="C109" s="58">
        <v>0</v>
      </c>
      <c r="D109" s="22">
        <v>0</v>
      </c>
      <c r="E109" s="22">
        <v>0</v>
      </c>
      <c r="F109" s="63">
        <v>51.8</v>
      </c>
      <c r="G109" s="62">
        <v>0</v>
      </c>
    </row>
    <row r="110" spans="1:7" s="1" customFormat="1" ht="21.75" customHeight="1">
      <c r="A110" s="37" t="s">
        <v>304</v>
      </c>
      <c r="B110" s="6" t="s">
        <v>305</v>
      </c>
      <c r="C110" s="58">
        <v>0</v>
      </c>
      <c r="D110" s="22">
        <v>0</v>
      </c>
      <c r="E110" s="22">
        <v>0</v>
      </c>
      <c r="F110" s="63">
        <f>SUM(F111+F113)</f>
        <v>1343.7</v>
      </c>
      <c r="G110" s="62">
        <v>0</v>
      </c>
    </row>
    <row r="111" spans="1:7" s="1" customFormat="1" ht="66" customHeight="1">
      <c r="A111" s="37" t="s">
        <v>306</v>
      </c>
      <c r="B111" s="6" t="s">
        <v>307</v>
      </c>
      <c r="C111" s="58">
        <v>0</v>
      </c>
      <c r="D111" s="22">
        <v>0</v>
      </c>
      <c r="E111" s="22">
        <v>0</v>
      </c>
      <c r="F111" s="63">
        <f>SUM(F112)</f>
        <v>18</v>
      </c>
      <c r="G111" s="62">
        <v>0</v>
      </c>
    </row>
    <row r="112" spans="1:7" s="1" customFormat="1" ht="34.5" customHeight="1">
      <c r="A112" s="37" t="s">
        <v>306</v>
      </c>
      <c r="B112" s="6" t="s">
        <v>315</v>
      </c>
      <c r="C112" s="58">
        <v>0</v>
      </c>
      <c r="D112" s="22">
        <v>0</v>
      </c>
      <c r="E112" s="22">
        <v>0</v>
      </c>
      <c r="F112" s="63">
        <v>18</v>
      </c>
      <c r="G112" s="62">
        <v>0</v>
      </c>
    </row>
    <row r="113" spans="1:7" s="1" customFormat="1" ht="51.75" customHeight="1">
      <c r="A113" s="37" t="s">
        <v>308</v>
      </c>
      <c r="B113" s="6" t="s">
        <v>309</v>
      </c>
      <c r="C113" s="58">
        <v>0</v>
      </c>
      <c r="D113" s="22">
        <v>0</v>
      </c>
      <c r="E113" s="22">
        <v>0</v>
      </c>
      <c r="F113" s="63">
        <f>SUM(F114:F115)</f>
        <v>1325.7</v>
      </c>
      <c r="G113" s="62">
        <v>0</v>
      </c>
    </row>
    <row r="114" spans="1:7" s="1" customFormat="1" ht="48.75" customHeight="1">
      <c r="A114" s="37" t="s">
        <v>310</v>
      </c>
      <c r="B114" s="6" t="s">
        <v>312</v>
      </c>
      <c r="C114" s="58">
        <v>0</v>
      </c>
      <c r="D114" s="22">
        <v>0</v>
      </c>
      <c r="E114" s="22">
        <v>0</v>
      </c>
      <c r="F114" s="63">
        <v>1053</v>
      </c>
      <c r="G114" s="62">
        <v>0</v>
      </c>
    </row>
    <row r="115" spans="1:7" s="1" customFormat="1" ht="66" customHeight="1">
      <c r="A115" s="37" t="s">
        <v>311</v>
      </c>
      <c r="B115" s="6" t="s">
        <v>313</v>
      </c>
      <c r="C115" s="58">
        <v>0</v>
      </c>
      <c r="D115" s="22">
        <v>0</v>
      </c>
      <c r="E115" s="22">
        <v>0</v>
      </c>
      <c r="F115" s="63">
        <v>272.7</v>
      </c>
      <c r="G115" s="62">
        <v>0</v>
      </c>
    </row>
    <row r="116" spans="1:7" s="1" customFormat="1" ht="15" hidden="1">
      <c r="A116" s="36"/>
      <c r="B116" s="15"/>
      <c r="C116" s="58"/>
      <c r="D116" s="22"/>
      <c r="E116" s="22"/>
      <c r="F116" s="63"/>
      <c r="G116" s="62"/>
    </row>
    <row r="117" spans="1:7" s="1" customFormat="1" ht="15" hidden="1">
      <c r="A117" s="36"/>
      <c r="B117" s="10"/>
      <c r="C117" s="58"/>
      <c r="D117" s="22"/>
      <c r="E117" s="22"/>
      <c r="F117" s="63"/>
      <c r="G117" s="62"/>
    </row>
    <row r="118" spans="1:7" s="1" customFormat="1" ht="3" customHeight="1" hidden="1">
      <c r="A118" s="36"/>
      <c r="B118" s="10"/>
      <c r="C118" s="58"/>
      <c r="D118" s="22"/>
      <c r="E118" s="22"/>
      <c r="F118" s="63"/>
      <c r="G118" s="62"/>
    </row>
    <row r="119" spans="1:7" s="1" customFormat="1" ht="30" customHeight="1">
      <c r="A119" s="30" t="s">
        <v>143</v>
      </c>
      <c r="B119" s="10" t="s">
        <v>142</v>
      </c>
      <c r="C119" s="58">
        <f>C122</f>
        <v>540</v>
      </c>
      <c r="D119" s="22">
        <f>D122</f>
        <v>545</v>
      </c>
      <c r="E119" s="22">
        <f>E122</f>
        <v>550</v>
      </c>
      <c r="F119" s="63">
        <f>SUM(F120+F122)</f>
        <v>1701.8</v>
      </c>
      <c r="G119" s="62">
        <f t="shared" si="3"/>
        <v>315.14814814814815</v>
      </c>
    </row>
    <row r="120" spans="1:7" s="1" customFormat="1" ht="20.25" customHeight="1">
      <c r="A120" s="30" t="s">
        <v>268</v>
      </c>
      <c r="B120" s="10" t="s">
        <v>270</v>
      </c>
      <c r="C120" s="58">
        <v>0</v>
      </c>
      <c r="D120" s="22">
        <v>0</v>
      </c>
      <c r="E120" s="22">
        <v>0</v>
      </c>
      <c r="F120" s="63">
        <f>SUM(F121)</f>
        <v>175.5</v>
      </c>
      <c r="G120" s="62">
        <v>0</v>
      </c>
    </row>
    <row r="121" spans="1:7" s="1" customFormat="1" ht="23.25" customHeight="1">
      <c r="A121" s="30" t="s">
        <v>269</v>
      </c>
      <c r="B121" s="10" t="s">
        <v>271</v>
      </c>
      <c r="C121" s="58">
        <v>0</v>
      </c>
      <c r="D121" s="22">
        <v>0</v>
      </c>
      <c r="E121" s="22">
        <v>0</v>
      </c>
      <c r="F121" s="63">
        <v>175.5</v>
      </c>
      <c r="G121" s="62">
        <v>0</v>
      </c>
    </row>
    <row r="122" spans="1:7" s="1" customFormat="1" ht="23.25" customHeight="1">
      <c r="A122" s="30" t="s">
        <v>144</v>
      </c>
      <c r="B122" s="10" t="s">
        <v>145</v>
      </c>
      <c r="C122" s="58">
        <f>C123</f>
        <v>540</v>
      </c>
      <c r="D122" s="22">
        <f>D123</f>
        <v>545</v>
      </c>
      <c r="E122" s="22">
        <f>E123</f>
        <v>550</v>
      </c>
      <c r="F122" s="63">
        <f>SUM(F123)</f>
        <v>1526.3</v>
      </c>
      <c r="G122" s="62">
        <f t="shared" si="3"/>
        <v>282.64814814814815</v>
      </c>
    </row>
    <row r="123" spans="1:7" s="1" customFormat="1" ht="23.25" customHeight="1">
      <c r="A123" s="30" t="s">
        <v>146</v>
      </c>
      <c r="B123" s="10" t="s">
        <v>147</v>
      </c>
      <c r="C123" s="58">
        <v>540</v>
      </c>
      <c r="D123" s="22">
        <v>545</v>
      </c>
      <c r="E123" s="22">
        <v>550</v>
      </c>
      <c r="F123" s="63">
        <v>1526.3</v>
      </c>
      <c r="G123" s="62">
        <f t="shared" si="3"/>
        <v>282.64814814814815</v>
      </c>
    </row>
    <row r="124" spans="1:7" s="1" customFormat="1" ht="23.25" customHeight="1">
      <c r="A124" s="30" t="s">
        <v>55</v>
      </c>
      <c r="B124" s="2" t="s">
        <v>14</v>
      </c>
      <c r="C124" s="59">
        <f>C126+C128+C170</f>
        <v>3208262.23</v>
      </c>
      <c r="D124" s="27">
        <f>D126+D128+D170</f>
        <v>3037086.2</v>
      </c>
      <c r="E124" s="27">
        <f>E126+E128+E170+E193</f>
        <v>2768769.6</v>
      </c>
      <c r="F124" s="63">
        <f>SUM(F125+F195+F198)</f>
        <v>638226.4</v>
      </c>
      <c r="G124" s="62">
        <f t="shared" si="3"/>
        <v>19.893211784000584</v>
      </c>
    </row>
    <row r="125" spans="1:7" s="1" customFormat="1" ht="36" customHeight="1">
      <c r="A125" s="30" t="s">
        <v>56</v>
      </c>
      <c r="B125" s="2" t="s">
        <v>5</v>
      </c>
      <c r="C125" s="59">
        <f>C126+C128+C170</f>
        <v>3208262.23</v>
      </c>
      <c r="D125" s="27">
        <f>D126+D128+D170</f>
        <v>3037086.2</v>
      </c>
      <c r="E125" s="27">
        <f>E126+E128+E170+E193</f>
        <v>2768769.6</v>
      </c>
      <c r="F125" s="63">
        <f>SUM(F126+F128+F170+F193)</f>
        <v>661038.4</v>
      </c>
      <c r="G125" s="62">
        <f t="shared" si="3"/>
        <v>20.604250918728674</v>
      </c>
    </row>
    <row r="126" spans="1:7" s="1" customFormat="1" ht="24.75" customHeight="1">
      <c r="A126" s="38" t="s">
        <v>91</v>
      </c>
      <c r="B126" s="47" t="s">
        <v>71</v>
      </c>
      <c r="C126" s="60">
        <f>C127</f>
        <v>457</v>
      </c>
      <c r="D126" s="28">
        <f>D127</f>
        <v>1127</v>
      </c>
      <c r="E126" s="28">
        <f>E127</f>
        <v>3198</v>
      </c>
      <c r="F126" s="63">
        <f>SUM(F127)</f>
        <v>114.2</v>
      </c>
      <c r="G126" s="62">
        <f t="shared" si="3"/>
        <v>24.989059080962804</v>
      </c>
    </row>
    <row r="127" spans="1:7" s="1" customFormat="1" ht="36.75" customHeight="1">
      <c r="A127" s="38" t="s">
        <v>150</v>
      </c>
      <c r="B127" s="47" t="s">
        <v>187</v>
      </c>
      <c r="C127" s="58">
        <v>457</v>
      </c>
      <c r="D127" s="22">
        <v>1127</v>
      </c>
      <c r="E127" s="22">
        <v>3198</v>
      </c>
      <c r="F127" s="63">
        <v>114.2</v>
      </c>
      <c r="G127" s="62">
        <f t="shared" si="3"/>
        <v>24.989059080962804</v>
      </c>
    </row>
    <row r="128" spans="1:7" s="1" customFormat="1" ht="37.5" customHeight="1">
      <c r="A128" s="38" t="s">
        <v>92</v>
      </c>
      <c r="B128" s="47" t="s">
        <v>59</v>
      </c>
      <c r="C128" s="59">
        <f>C140+C129+C131+C132+C134+C135+C136+C138+C139+C130+C133+C137</f>
        <v>965487.23</v>
      </c>
      <c r="D128" s="27">
        <f>D140+D129+D131+D132+D134+D135+D136+D138+D139+D130+D133+D137</f>
        <v>802238.2</v>
      </c>
      <c r="E128" s="27">
        <f>E140+E129+E131+E132+E134+E135+E136+E138+E139+E130+E133+E137</f>
        <v>546677.6</v>
      </c>
      <c r="F128" s="63">
        <f>SUM(F129+F130+F131+F132+F133+F134+F135+F136+F137+F138+F139+F140)</f>
        <v>121143.6</v>
      </c>
      <c r="G128" s="62">
        <f t="shared" si="3"/>
        <v>12.547405727986687</v>
      </c>
    </row>
    <row r="129" spans="1:7" s="1" customFormat="1" ht="69" customHeight="1">
      <c r="A129" s="34" t="s">
        <v>163</v>
      </c>
      <c r="B129" s="6" t="s">
        <v>162</v>
      </c>
      <c r="C129" s="59">
        <v>98596</v>
      </c>
      <c r="D129" s="27">
        <v>129992</v>
      </c>
      <c r="E129" s="27">
        <v>130183</v>
      </c>
      <c r="F129" s="63">
        <v>0</v>
      </c>
      <c r="G129" s="62">
        <f t="shared" si="3"/>
        <v>0</v>
      </c>
    </row>
    <row r="130" spans="1:7" s="1" customFormat="1" ht="73.5" customHeight="1">
      <c r="A130" s="39" t="s">
        <v>218</v>
      </c>
      <c r="B130" s="9" t="s">
        <v>217</v>
      </c>
      <c r="C130" s="59">
        <f>3995.37+29994.11</f>
        <v>33989.48</v>
      </c>
      <c r="D130" s="27">
        <v>0</v>
      </c>
      <c r="E130" s="27">
        <v>0</v>
      </c>
      <c r="F130" s="63">
        <v>0</v>
      </c>
      <c r="G130" s="62">
        <f t="shared" si="3"/>
        <v>0</v>
      </c>
    </row>
    <row r="131" spans="1:7" s="1" customFormat="1" ht="38.25" customHeight="1">
      <c r="A131" s="34" t="s">
        <v>164</v>
      </c>
      <c r="B131" s="48" t="s">
        <v>177</v>
      </c>
      <c r="C131" s="59">
        <f>2600+314.98</f>
        <v>2914.98</v>
      </c>
      <c r="D131" s="27">
        <v>0</v>
      </c>
      <c r="E131" s="27">
        <v>0</v>
      </c>
      <c r="F131" s="63">
        <v>0</v>
      </c>
      <c r="G131" s="62">
        <f t="shared" si="3"/>
        <v>0</v>
      </c>
    </row>
    <row r="132" spans="1:7" s="1" customFormat="1" ht="51.75" customHeight="1">
      <c r="A132" s="34" t="s">
        <v>176</v>
      </c>
      <c r="B132" s="49" t="s">
        <v>220</v>
      </c>
      <c r="C132" s="59">
        <v>2979</v>
      </c>
      <c r="D132" s="27">
        <v>0</v>
      </c>
      <c r="E132" s="27">
        <v>3057</v>
      </c>
      <c r="F132" s="63">
        <v>0</v>
      </c>
      <c r="G132" s="62">
        <f t="shared" si="3"/>
        <v>0</v>
      </c>
    </row>
    <row r="133" spans="1:7" s="1" customFormat="1" ht="45" customHeight="1">
      <c r="A133" s="34" t="s">
        <v>222</v>
      </c>
      <c r="B133" s="48" t="s">
        <v>223</v>
      </c>
      <c r="C133" s="59">
        <v>0</v>
      </c>
      <c r="D133" s="27">
        <v>0</v>
      </c>
      <c r="E133" s="27">
        <v>4503</v>
      </c>
      <c r="F133" s="63">
        <v>0</v>
      </c>
      <c r="G133" s="62">
        <v>0</v>
      </c>
    </row>
    <row r="134" spans="1:7" s="1" customFormat="1" ht="47.25" customHeight="1">
      <c r="A134" s="34" t="s">
        <v>175</v>
      </c>
      <c r="B134" s="50" t="s">
        <v>219</v>
      </c>
      <c r="C134" s="59">
        <f>7816-0.93</f>
        <v>7815.07</v>
      </c>
      <c r="D134" s="27">
        <v>0</v>
      </c>
      <c r="E134" s="27">
        <v>0</v>
      </c>
      <c r="F134" s="63">
        <v>0</v>
      </c>
      <c r="G134" s="62">
        <f t="shared" si="3"/>
        <v>0</v>
      </c>
    </row>
    <row r="135" spans="1:7" s="1" customFormat="1" ht="54" customHeight="1">
      <c r="A135" s="34" t="s">
        <v>165</v>
      </c>
      <c r="B135" s="48" t="s">
        <v>182</v>
      </c>
      <c r="C135" s="59">
        <v>0</v>
      </c>
      <c r="D135" s="27">
        <v>27054.6</v>
      </c>
      <c r="E135" s="27">
        <v>28875</v>
      </c>
      <c r="F135" s="63">
        <v>0</v>
      </c>
      <c r="G135" s="62">
        <v>0</v>
      </c>
    </row>
    <row r="136" spans="1:7" s="1" customFormat="1" ht="42" customHeight="1">
      <c r="A136" s="40" t="s">
        <v>166</v>
      </c>
      <c r="B136" s="9" t="s">
        <v>170</v>
      </c>
      <c r="C136" s="59">
        <v>128115.2</v>
      </c>
      <c r="D136" s="27">
        <v>0</v>
      </c>
      <c r="E136" s="27">
        <v>0</v>
      </c>
      <c r="F136" s="63">
        <v>0</v>
      </c>
      <c r="G136" s="62">
        <f t="shared" si="3"/>
        <v>0</v>
      </c>
    </row>
    <row r="137" spans="1:7" s="1" customFormat="1" ht="37.5" customHeight="1">
      <c r="A137" s="41" t="s">
        <v>242</v>
      </c>
      <c r="B137" s="51" t="s">
        <v>241</v>
      </c>
      <c r="C137" s="59">
        <v>2264.5</v>
      </c>
      <c r="D137" s="27">
        <v>0</v>
      </c>
      <c r="E137" s="27">
        <v>0</v>
      </c>
      <c r="F137" s="63">
        <v>2263.3</v>
      </c>
      <c r="G137" s="62">
        <f t="shared" si="3"/>
        <v>99.94700816957388</v>
      </c>
    </row>
    <row r="138" spans="1:7" s="1" customFormat="1" ht="39" customHeight="1">
      <c r="A138" s="34" t="s">
        <v>167</v>
      </c>
      <c r="B138" s="9" t="s">
        <v>202</v>
      </c>
      <c r="C138" s="59">
        <v>254626.5</v>
      </c>
      <c r="D138" s="27">
        <v>0</v>
      </c>
      <c r="E138" s="27">
        <v>0</v>
      </c>
      <c r="F138" s="63">
        <v>43731.9</v>
      </c>
      <c r="G138" s="62">
        <f t="shared" si="3"/>
        <v>17.17492091357341</v>
      </c>
    </row>
    <row r="139" spans="1:7" s="1" customFormat="1" ht="41.25" customHeight="1">
      <c r="A139" s="34" t="s">
        <v>183</v>
      </c>
      <c r="B139" s="45" t="s">
        <v>184</v>
      </c>
      <c r="C139" s="59">
        <v>59850</v>
      </c>
      <c r="D139" s="27">
        <v>139736.3</v>
      </c>
      <c r="E139" s="27">
        <v>0</v>
      </c>
      <c r="F139" s="63">
        <v>0</v>
      </c>
      <c r="G139" s="62">
        <f t="shared" si="3"/>
        <v>0</v>
      </c>
    </row>
    <row r="140" spans="1:7" s="1" customFormat="1" ht="27" customHeight="1">
      <c r="A140" s="38" t="s">
        <v>168</v>
      </c>
      <c r="B140" s="47" t="s">
        <v>169</v>
      </c>
      <c r="C140" s="59">
        <f>C141+C143+C145+C146+C147+C148+C149+C150+C151+C152+C153+C154+C155+C156+C157+C158+C159+C160+C161+C162+C163+C142+C144+C164+C165+C166+C167+C168+C169</f>
        <v>374336.50000000006</v>
      </c>
      <c r="D140" s="27">
        <f>D141+D143+D145+D146+D147+D148+D149+D150+D151+D152+D153+D154+D155+D156+D157+D158+D159+D160+D161+D162+D163+D142+D144+D164+D165+D166+D167+D168+D169</f>
        <v>505455.3</v>
      </c>
      <c r="E140" s="27">
        <f>E141+E143+E145+E146+E147+E148+E149+E150+E151+E152+E153+E154+E155+E156+E157+E158+E159+E160+E161+E162+E163+E142+E144+E164+E165+E166+E167+E168+E169</f>
        <v>380059.6</v>
      </c>
      <c r="F140" s="63">
        <f>SUM(F141:F169)</f>
        <v>75148.4</v>
      </c>
      <c r="G140" s="62">
        <f t="shared" si="3"/>
        <v>20.075092864307912</v>
      </c>
    </row>
    <row r="141" spans="1:7" s="1" customFormat="1" ht="68.25" customHeight="1">
      <c r="A141" s="38"/>
      <c r="B141" s="47" t="s">
        <v>238</v>
      </c>
      <c r="C141" s="59">
        <v>421</v>
      </c>
      <c r="D141" s="27">
        <v>438</v>
      </c>
      <c r="E141" s="27">
        <v>455</v>
      </c>
      <c r="F141" s="63">
        <v>0</v>
      </c>
      <c r="G141" s="62">
        <f t="shared" si="3"/>
        <v>0</v>
      </c>
    </row>
    <row r="142" spans="1:7" s="1" customFormat="1" ht="54.75" customHeight="1">
      <c r="A142" s="38"/>
      <c r="B142" s="45" t="s">
        <v>224</v>
      </c>
      <c r="C142" s="59">
        <v>0</v>
      </c>
      <c r="D142" s="27">
        <v>20685</v>
      </c>
      <c r="E142" s="24">
        <v>8675</v>
      </c>
      <c r="F142" s="63">
        <v>0</v>
      </c>
      <c r="G142" s="62">
        <v>0</v>
      </c>
    </row>
    <row r="143" spans="1:7" s="1" customFormat="1" ht="66.75" customHeight="1">
      <c r="A143" s="38"/>
      <c r="B143" s="52" t="s">
        <v>196</v>
      </c>
      <c r="C143" s="59">
        <v>5721</v>
      </c>
      <c r="D143" s="27">
        <v>5950</v>
      </c>
      <c r="E143" s="27">
        <v>6188</v>
      </c>
      <c r="F143" s="63">
        <v>643.7</v>
      </c>
      <c r="G143" s="62">
        <f t="shared" si="3"/>
        <v>11.251529452892852</v>
      </c>
    </row>
    <row r="144" spans="1:7" s="1" customFormat="1" ht="57.75" customHeight="1">
      <c r="A144" s="38"/>
      <c r="B144" s="9" t="s">
        <v>225</v>
      </c>
      <c r="C144" s="59">
        <v>0</v>
      </c>
      <c r="D144" s="27">
        <v>0</v>
      </c>
      <c r="E144" s="24">
        <v>55100</v>
      </c>
      <c r="F144" s="63">
        <v>0</v>
      </c>
      <c r="G144" s="62">
        <v>0</v>
      </c>
    </row>
    <row r="145" spans="1:7" s="1" customFormat="1" ht="65.25" customHeight="1">
      <c r="A145" s="38"/>
      <c r="B145" s="9" t="s">
        <v>199</v>
      </c>
      <c r="C145" s="59">
        <v>56923</v>
      </c>
      <c r="D145" s="27">
        <v>44839</v>
      </c>
      <c r="E145" s="24">
        <v>44839</v>
      </c>
      <c r="F145" s="63">
        <v>56068.5</v>
      </c>
      <c r="G145" s="62">
        <f t="shared" si="3"/>
        <v>98.49884932276936</v>
      </c>
    </row>
    <row r="146" spans="1:7" s="1" customFormat="1" ht="63" customHeight="1">
      <c r="A146" s="38"/>
      <c r="B146" s="9" t="s">
        <v>239</v>
      </c>
      <c r="C146" s="59">
        <v>16614</v>
      </c>
      <c r="D146" s="27">
        <v>30069</v>
      </c>
      <c r="E146" s="24">
        <v>0</v>
      </c>
      <c r="F146" s="63">
        <v>0</v>
      </c>
      <c r="G146" s="62">
        <f t="shared" si="3"/>
        <v>0</v>
      </c>
    </row>
    <row r="147" spans="1:7" s="1" customFormat="1" ht="41.25" customHeight="1">
      <c r="A147" s="38"/>
      <c r="B147" s="9" t="s">
        <v>197</v>
      </c>
      <c r="C147" s="59">
        <v>7219</v>
      </c>
      <c r="D147" s="27">
        <v>7219</v>
      </c>
      <c r="E147" s="27">
        <v>7219</v>
      </c>
      <c r="F147" s="63">
        <v>0</v>
      </c>
      <c r="G147" s="62">
        <f t="shared" si="3"/>
        <v>0</v>
      </c>
    </row>
    <row r="148" spans="1:7" s="1" customFormat="1" ht="41.25" customHeight="1">
      <c r="A148" s="38"/>
      <c r="B148" s="9" t="s">
        <v>201</v>
      </c>
      <c r="C148" s="59">
        <v>12869.7</v>
      </c>
      <c r="D148" s="27">
        <v>1083</v>
      </c>
      <c r="E148" s="27">
        <v>0</v>
      </c>
      <c r="F148" s="63">
        <v>0</v>
      </c>
      <c r="G148" s="62">
        <f t="shared" si="3"/>
        <v>0</v>
      </c>
    </row>
    <row r="149" spans="1:7" s="1" customFormat="1" ht="67.5" customHeight="1">
      <c r="A149" s="38"/>
      <c r="B149" s="9" t="s">
        <v>200</v>
      </c>
      <c r="C149" s="59">
        <v>72628</v>
      </c>
      <c r="D149" s="27">
        <v>0</v>
      </c>
      <c r="E149" s="27">
        <v>0</v>
      </c>
      <c r="F149" s="63">
        <v>0</v>
      </c>
      <c r="G149" s="62">
        <f t="shared" si="3"/>
        <v>0</v>
      </c>
    </row>
    <row r="150" spans="1:7" s="1" customFormat="1" ht="50.25" customHeight="1">
      <c r="A150" s="38"/>
      <c r="B150" s="53" t="s">
        <v>212</v>
      </c>
      <c r="C150" s="59">
        <v>1703</v>
      </c>
      <c r="D150" s="27">
        <v>9284</v>
      </c>
      <c r="E150" s="24">
        <v>13110</v>
      </c>
      <c r="F150" s="63">
        <v>0</v>
      </c>
      <c r="G150" s="62">
        <f t="shared" si="3"/>
        <v>0</v>
      </c>
    </row>
    <row r="151" spans="1:7" s="1" customFormat="1" ht="68.25" customHeight="1">
      <c r="A151" s="38"/>
      <c r="B151" s="54" t="s">
        <v>171</v>
      </c>
      <c r="C151" s="59">
        <v>10000</v>
      </c>
      <c r="D151" s="27">
        <v>49774.4</v>
      </c>
      <c r="E151" s="27">
        <v>14390.2</v>
      </c>
      <c r="F151" s="63">
        <v>0</v>
      </c>
      <c r="G151" s="62">
        <f t="shared" si="3"/>
        <v>0</v>
      </c>
    </row>
    <row r="152" spans="1:7" s="1" customFormat="1" ht="66" customHeight="1">
      <c r="A152" s="38"/>
      <c r="B152" s="54" t="s">
        <v>172</v>
      </c>
      <c r="C152" s="59">
        <v>3217</v>
      </c>
      <c r="D152" s="27">
        <v>0</v>
      </c>
      <c r="E152" s="27">
        <v>0</v>
      </c>
      <c r="F152" s="63">
        <v>0</v>
      </c>
      <c r="G152" s="62">
        <f t="shared" si="3"/>
        <v>0</v>
      </c>
    </row>
    <row r="153" spans="1:7" s="1" customFormat="1" ht="99.75" customHeight="1">
      <c r="A153" s="38"/>
      <c r="B153" s="54" t="s">
        <v>240</v>
      </c>
      <c r="C153" s="59">
        <v>1829</v>
      </c>
      <c r="D153" s="27">
        <v>0</v>
      </c>
      <c r="E153" s="27">
        <v>0</v>
      </c>
      <c r="F153" s="63">
        <v>0</v>
      </c>
      <c r="G153" s="62">
        <f t="shared" si="3"/>
        <v>0</v>
      </c>
    </row>
    <row r="154" spans="1:7" s="1" customFormat="1" ht="96" customHeight="1">
      <c r="A154" s="38"/>
      <c r="B154" s="54" t="s">
        <v>173</v>
      </c>
      <c r="C154" s="59">
        <v>1055</v>
      </c>
      <c r="D154" s="27">
        <v>0</v>
      </c>
      <c r="E154" s="27">
        <v>0</v>
      </c>
      <c r="F154" s="63">
        <v>0</v>
      </c>
      <c r="G154" s="62">
        <f t="shared" si="3"/>
        <v>0</v>
      </c>
    </row>
    <row r="155" spans="1:7" s="1" customFormat="1" ht="46.5" customHeight="1">
      <c r="A155" s="38"/>
      <c r="B155" s="54" t="s">
        <v>174</v>
      </c>
      <c r="C155" s="59">
        <v>30380</v>
      </c>
      <c r="D155" s="27">
        <v>0</v>
      </c>
      <c r="E155" s="27">
        <v>0</v>
      </c>
      <c r="F155" s="63">
        <v>0</v>
      </c>
      <c r="G155" s="62">
        <f t="shared" si="3"/>
        <v>0</v>
      </c>
    </row>
    <row r="156" spans="1:7" s="1" customFormat="1" ht="52.5" customHeight="1">
      <c r="A156" s="38"/>
      <c r="B156" s="54" t="s">
        <v>178</v>
      </c>
      <c r="C156" s="59">
        <v>9950</v>
      </c>
      <c r="D156" s="27">
        <v>0</v>
      </c>
      <c r="E156" s="27">
        <v>100065</v>
      </c>
      <c r="F156" s="63">
        <v>0</v>
      </c>
      <c r="G156" s="62">
        <f t="shared" si="3"/>
        <v>0</v>
      </c>
    </row>
    <row r="157" spans="1:7" s="1" customFormat="1" ht="52.5" customHeight="1">
      <c r="A157" s="38"/>
      <c r="B157" s="54" t="s">
        <v>179</v>
      </c>
      <c r="C157" s="59">
        <v>44903.9</v>
      </c>
      <c r="D157" s="27">
        <v>0</v>
      </c>
      <c r="E157" s="27">
        <v>0</v>
      </c>
      <c r="F157" s="63">
        <v>0</v>
      </c>
      <c r="G157" s="62">
        <f t="shared" si="3"/>
        <v>0</v>
      </c>
    </row>
    <row r="158" spans="1:7" s="1" customFormat="1" ht="40.5" customHeight="1">
      <c r="A158" s="38"/>
      <c r="B158" s="54" t="s">
        <v>180</v>
      </c>
      <c r="C158" s="59">
        <v>11714.4</v>
      </c>
      <c r="D158" s="27">
        <v>11064.9</v>
      </c>
      <c r="E158" s="27">
        <v>11714.4</v>
      </c>
      <c r="F158" s="63">
        <v>0</v>
      </c>
      <c r="G158" s="62">
        <f t="shared" si="3"/>
        <v>0</v>
      </c>
    </row>
    <row r="159" spans="1:7" s="1" customFormat="1" ht="49.5" customHeight="1">
      <c r="A159" s="38"/>
      <c r="B159" s="54" t="s">
        <v>181</v>
      </c>
      <c r="C159" s="59">
        <v>2790</v>
      </c>
      <c r="D159" s="27">
        <v>0</v>
      </c>
      <c r="E159" s="27">
        <v>0</v>
      </c>
      <c r="F159" s="63">
        <v>0</v>
      </c>
      <c r="G159" s="62">
        <f t="shared" si="3"/>
        <v>0</v>
      </c>
    </row>
    <row r="160" spans="1:7" s="1" customFormat="1" ht="39" customHeight="1">
      <c r="A160" s="38"/>
      <c r="B160" s="54" t="s">
        <v>198</v>
      </c>
      <c r="C160" s="59">
        <v>16140</v>
      </c>
      <c r="D160" s="27">
        <v>167200</v>
      </c>
      <c r="E160" s="27">
        <v>0</v>
      </c>
      <c r="F160" s="63">
        <v>0</v>
      </c>
      <c r="G160" s="62">
        <f t="shared" si="3"/>
        <v>0</v>
      </c>
    </row>
    <row r="161" spans="1:7" s="1" customFormat="1" ht="39" customHeight="1">
      <c r="A161" s="38"/>
      <c r="B161" s="54" t="s">
        <v>215</v>
      </c>
      <c r="C161" s="59">
        <v>9715</v>
      </c>
      <c r="D161" s="27">
        <v>0</v>
      </c>
      <c r="E161" s="27">
        <v>0</v>
      </c>
      <c r="F161" s="63">
        <v>0</v>
      </c>
      <c r="G161" s="62">
        <f t="shared" si="3"/>
        <v>0</v>
      </c>
    </row>
    <row r="162" spans="1:7" s="1" customFormat="1" ht="51" customHeight="1">
      <c r="A162" s="38"/>
      <c r="B162" s="54" t="s">
        <v>185</v>
      </c>
      <c r="C162" s="59">
        <v>1900</v>
      </c>
      <c r="D162" s="27">
        <v>0</v>
      </c>
      <c r="E162" s="27">
        <v>11400</v>
      </c>
      <c r="F162" s="63">
        <v>0</v>
      </c>
      <c r="G162" s="62">
        <f t="shared" si="3"/>
        <v>0</v>
      </c>
    </row>
    <row r="163" spans="1:7" s="1" customFormat="1" ht="66" customHeight="1">
      <c r="A163" s="38"/>
      <c r="B163" s="54" t="s">
        <v>186</v>
      </c>
      <c r="C163" s="59">
        <v>1000</v>
      </c>
      <c r="D163" s="27">
        <v>0</v>
      </c>
      <c r="E163" s="27">
        <v>0</v>
      </c>
      <c r="F163" s="63">
        <v>0</v>
      </c>
      <c r="G163" s="62">
        <f t="shared" si="3"/>
        <v>0</v>
      </c>
    </row>
    <row r="164" spans="1:7" s="1" customFormat="1" ht="36.75" customHeight="1">
      <c r="A164" s="38"/>
      <c r="B164" s="9" t="s">
        <v>226</v>
      </c>
      <c r="C164" s="59">
        <v>0</v>
      </c>
      <c r="D164" s="27">
        <v>0</v>
      </c>
      <c r="E164" s="27">
        <v>8765</v>
      </c>
      <c r="F164" s="63">
        <v>0</v>
      </c>
      <c r="G164" s="62">
        <v>0</v>
      </c>
    </row>
    <row r="165" spans="1:7" s="1" customFormat="1" ht="51" customHeight="1">
      <c r="A165" s="38"/>
      <c r="B165" s="54" t="s">
        <v>227</v>
      </c>
      <c r="C165" s="59">
        <v>0</v>
      </c>
      <c r="D165" s="27">
        <v>93107</v>
      </c>
      <c r="E165" s="27">
        <v>0</v>
      </c>
      <c r="F165" s="63">
        <v>0</v>
      </c>
      <c r="G165" s="62">
        <v>0</v>
      </c>
    </row>
    <row r="166" spans="1:7" s="1" customFormat="1" ht="52.5" customHeight="1">
      <c r="A166" s="38"/>
      <c r="B166" s="45" t="s">
        <v>228</v>
      </c>
      <c r="C166" s="59">
        <v>0</v>
      </c>
      <c r="D166" s="27">
        <v>63065</v>
      </c>
      <c r="E166" s="27">
        <v>0</v>
      </c>
      <c r="F166" s="63">
        <v>0</v>
      </c>
      <c r="G166" s="62">
        <v>0</v>
      </c>
    </row>
    <row r="167" spans="1:7" s="1" customFormat="1" ht="51" customHeight="1">
      <c r="A167" s="38"/>
      <c r="B167" s="45" t="s">
        <v>216</v>
      </c>
      <c r="C167" s="59">
        <v>54580</v>
      </c>
      <c r="D167" s="27">
        <v>0</v>
      </c>
      <c r="E167" s="24">
        <v>93765</v>
      </c>
      <c r="F167" s="63">
        <v>18436.2</v>
      </c>
      <c r="G167" s="62">
        <f t="shared" si="3"/>
        <v>33.778307072187616</v>
      </c>
    </row>
    <row r="168" spans="1:7" s="1" customFormat="1" ht="93" customHeight="1">
      <c r="A168" s="38"/>
      <c r="B168" s="45" t="s">
        <v>235</v>
      </c>
      <c r="C168" s="59">
        <v>813</v>
      </c>
      <c r="D168" s="27">
        <v>843</v>
      </c>
      <c r="E168" s="24">
        <v>4374</v>
      </c>
      <c r="F168" s="63">
        <v>0</v>
      </c>
      <c r="G168" s="62">
        <f t="shared" si="3"/>
        <v>0</v>
      </c>
    </row>
    <row r="169" spans="1:7" s="1" customFormat="1" ht="42.75" customHeight="1">
      <c r="A169" s="38"/>
      <c r="B169" s="45" t="s">
        <v>243</v>
      </c>
      <c r="C169" s="59">
        <v>250.5</v>
      </c>
      <c r="D169" s="27">
        <v>834</v>
      </c>
      <c r="E169" s="27">
        <v>0</v>
      </c>
      <c r="F169" s="63">
        <v>0</v>
      </c>
      <c r="G169" s="62">
        <f t="shared" si="3"/>
        <v>0</v>
      </c>
    </row>
    <row r="170" spans="1:7" s="1" customFormat="1" ht="29.25" customHeight="1">
      <c r="A170" s="38" t="s">
        <v>93</v>
      </c>
      <c r="B170" s="55" t="s">
        <v>76</v>
      </c>
      <c r="C170" s="59">
        <f>C172+C171+C189+C184+C185+C187+C188+C186</f>
        <v>2242318</v>
      </c>
      <c r="D170" s="27">
        <f>D172+D171+D189+D184+D185+D187+D188+D186</f>
        <v>2233721</v>
      </c>
      <c r="E170" s="27">
        <f>E172+E171+E189+E184+E185+E187+E188+E186</f>
        <v>2216894</v>
      </c>
      <c r="F170" s="63">
        <f>SUM(F171+F172+F184+F185+F186+F187+F188+F189)</f>
        <v>539780.6</v>
      </c>
      <c r="G170" s="62">
        <f t="shared" si="3"/>
        <v>24.07243754008129</v>
      </c>
    </row>
    <row r="171" spans="1:7" s="1" customFormat="1" ht="39.75" customHeight="1">
      <c r="A171" s="38" t="s">
        <v>151</v>
      </c>
      <c r="B171" s="6" t="s">
        <v>152</v>
      </c>
      <c r="C171" s="58">
        <v>85627</v>
      </c>
      <c r="D171" s="22">
        <v>91431</v>
      </c>
      <c r="E171" s="24">
        <v>94957</v>
      </c>
      <c r="F171" s="63">
        <v>21584.2</v>
      </c>
      <c r="G171" s="62">
        <f t="shared" si="3"/>
        <v>25.20723603536268</v>
      </c>
    </row>
    <row r="172" spans="1:7" ht="39.75" customHeight="1">
      <c r="A172" s="38" t="s">
        <v>149</v>
      </c>
      <c r="B172" s="47" t="s">
        <v>153</v>
      </c>
      <c r="C172" s="59">
        <f>C173+C174+C175+C176+C177+C178+C179+C180+C181+C182+C183</f>
        <v>114173</v>
      </c>
      <c r="D172" s="27">
        <f>D173+D174+D175+D176+D177+D178+D179+D180+D181+D182+D183</f>
        <v>100434</v>
      </c>
      <c r="E172" s="27">
        <f>E173+E174+E175+E176+E177+E178+E179+E180+E181+E182+E183</f>
        <v>100455</v>
      </c>
      <c r="F172" s="62">
        <f>SUM(F173:F183)</f>
        <v>26784</v>
      </c>
      <c r="G172" s="62">
        <f t="shared" si="3"/>
        <v>23.459136573445562</v>
      </c>
    </row>
    <row r="173" spans="1:7" ht="78.75" customHeight="1">
      <c r="A173" s="38"/>
      <c r="B173" s="55" t="s">
        <v>207</v>
      </c>
      <c r="C173" s="59">
        <v>5282</v>
      </c>
      <c r="D173" s="27">
        <v>5283</v>
      </c>
      <c r="E173" s="24">
        <v>5304</v>
      </c>
      <c r="F173" s="62">
        <v>1220</v>
      </c>
      <c r="G173" s="62">
        <f t="shared" si="3"/>
        <v>23.0973116243847</v>
      </c>
    </row>
    <row r="174" spans="1:7" ht="75" customHeight="1">
      <c r="A174" s="38"/>
      <c r="B174" s="47" t="s">
        <v>208</v>
      </c>
      <c r="C174" s="59">
        <v>6491</v>
      </c>
      <c r="D174" s="27">
        <v>6491</v>
      </c>
      <c r="E174" s="24">
        <v>6491</v>
      </c>
      <c r="F174" s="62">
        <v>1500</v>
      </c>
      <c r="G174" s="62">
        <f t="shared" si="3"/>
        <v>23.108920043136653</v>
      </c>
    </row>
    <row r="175" spans="1:7" ht="109.5" customHeight="1">
      <c r="A175" s="38"/>
      <c r="B175" s="55" t="s">
        <v>203</v>
      </c>
      <c r="C175" s="59">
        <v>72401</v>
      </c>
      <c r="D175" s="27">
        <v>72401</v>
      </c>
      <c r="E175" s="27">
        <v>72401</v>
      </c>
      <c r="F175" s="62">
        <v>14126</v>
      </c>
      <c r="G175" s="62">
        <f t="shared" si="3"/>
        <v>19.510780237842017</v>
      </c>
    </row>
    <row r="176" spans="1:7" ht="65.25" customHeight="1">
      <c r="A176" s="38"/>
      <c r="B176" s="55" t="s">
        <v>77</v>
      </c>
      <c r="C176" s="59">
        <v>585</v>
      </c>
      <c r="D176" s="27">
        <v>585</v>
      </c>
      <c r="E176" s="27">
        <v>585</v>
      </c>
      <c r="F176" s="62">
        <v>0</v>
      </c>
      <c r="G176" s="62">
        <f t="shared" si="3"/>
        <v>0</v>
      </c>
    </row>
    <row r="177" spans="1:7" ht="57.75" customHeight="1">
      <c r="A177" s="38"/>
      <c r="B177" s="9" t="s">
        <v>214</v>
      </c>
      <c r="C177" s="59">
        <v>11213</v>
      </c>
      <c r="D177" s="27">
        <v>0</v>
      </c>
      <c r="E177" s="27">
        <v>0</v>
      </c>
      <c r="F177" s="62">
        <v>2800</v>
      </c>
      <c r="G177" s="62">
        <f t="shared" si="3"/>
        <v>24.971015785249264</v>
      </c>
    </row>
    <row r="178" spans="1:7" ht="55.5" customHeight="1">
      <c r="A178" s="38"/>
      <c r="B178" s="9" t="s">
        <v>209</v>
      </c>
      <c r="C178" s="59">
        <v>4597</v>
      </c>
      <c r="D178" s="27">
        <v>4597</v>
      </c>
      <c r="E178" s="27">
        <v>4597</v>
      </c>
      <c r="F178" s="62">
        <v>4597</v>
      </c>
      <c r="G178" s="62">
        <f t="shared" si="3"/>
        <v>100</v>
      </c>
    </row>
    <row r="179" spans="1:7" ht="51" customHeight="1">
      <c r="A179" s="38"/>
      <c r="B179" s="9" t="s">
        <v>210</v>
      </c>
      <c r="C179" s="59">
        <v>632</v>
      </c>
      <c r="D179" s="27">
        <v>632</v>
      </c>
      <c r="E179" s="27">
        <v>632</v>
      </c>
      <c r="F179" s="62">
        <v>632</v>
      </c>
      <c r="G179" s="62">
        <f aca="true" t="shared" si="5" ref="G179:G201">SUM(F179/C179*100)</f>
        <v>100</v>
      </c>
    </row>
    <row r="180" spans="1:7" ht="71.25" customHeight="1">
      <c r="A180" s="38"/>
      <c r="B180" s="9" t="s">
        <v>211</v>
      </c>
      <c r="C180" s="59">
        <v>3824</v>
      </c>
      <c r="D180" s="27">
        <v>1297</v>
      </c>
      <c r="E180" s="24">
        <v>1297</v>
      </c>
      <c r="F180" s="62">
        <v>309</v>
      </c>
      <c r="G180" s="62">
        <f t="shared" si="5"/>
        <v>8.080543933054393</v>
      </c>
    </row>
    <row r="181" spans="1:7" ht="144.75" customHeight="1">
      <c r="A181" s="38"/>
      <c r="B181" s="53" t="s">
        <v>213</v>
      </c>
      <c r="C181" s="59">
        <v>3793</v>
      </c>
      <c r="D181" s="27">
        <v>3793</v>
      </c>
      <c r="E181" s="24">
        <v>3793</v>
      </c>
      <c r="F181" s="62">
        <v>900</v>
      </c>
      <c r="G181" s="62">
        <f t="shared" si="5"/>
        <v>23.727919852359612</v>
      </c>
    </row>
    <row r="182" spans="1:7" ht="69.75" customHeight="1">
      <c r="A182" s="38"/>
      <c r="B182" s="53" t="s">
        <v>317</v>
      </c>
      <c r="C182" s="59">
        <v>2036</v>
      </c>
      <c r="D182" s="27">
        <v>2036</v>
      </c>
      <c r="E182" s="27">
        <v>2036</v>
      </c>
      <c r="F182" s="62">
        <v>0</v>
      </c>
      <c r="G182" s="62">
        <f t="shared" si="5"/>
        <v>0</v>
      </c>
    </row>
    <row r="183" spans="1:7" ht="141" customHeight="1">
      <c r="A183" s="38"/>
      <c r="B183" s="53" t="s">
        <v>316</v>
      </c>
      <c r="C183" s="59">
        <v>3319</v>
      </c>
      <c r="D183" s="27">
        <v>3319</v>
      </c>
      <c r="E183" s="27">
        <v>3319</v>
      </c>
      <c r="F183" s="62">
        <v>700</v>
      </c>
      <c r="G183" s="62">
        <f t="shared" si="5"/>
        <v>21.090689966857486</v>
      </c>
    </row>
    <row r="184" spans="1:7" ht="55.5" customHeight="1">
      <c r="A184" s="38" t="s">
        <v>156</v>
      </c>
      <c r="B184" s="9" t="s">
        <v>154</v>
      </c>
      <c r="C184" s="58">
        <v>32400</v>
      </c>
      <c r="D184" s="22">
        <v>34560</v>
      </c>
      <c r="E184" s="24">
        <v>10800</v>
      </c>
      <c r="F184" s="62">
        <v>0</v>
      </c>
      <c r="G184" s="62">
        <f t="shared" si="5"/>
        <v>0</v>
      </c>
    </row>
    <row r="185" spans="1:7" ht="60" customHeight="1">
      <c r="A185" s="42" t="s">
        <v>160</v>
      </c>
      <c r="B185" s="9" t="s">
        <v>159</v>
      </c>
      <c r="C185" s="58">
        <v>1</v>
      </c>
      <c r="D185" s="22">
        <v>1</v>
      </c>
      <c r="E185" s="22">
        <v>1183</v>
      </c>
      <c r="F185" s="62">
        <v>0</v>
      </c>
      <c r="G185" s="62">
        <f t="shared" si="5"/>
        <v>0</v>
      </c>
    </row>
    <row r="186" spans="1:7" ht="48.75" customHeight="1">
      <c r="A186" s="42" t="s">
        <v>233</v>
      </c>
      <c r="B186" s="9" t="s">
        <v>234</v>
      </c>
      <c r="C186" s="58">
        <v>0</v>
      </c>
      <c r="D186" s="24">
        <v>0</v>
      </c>
      <c r="E186" s="24">
        <v>1102</v>
      </c>
      <c r="F186" s="62">
        <v>0</v>
      </c>
      <c r="G186" s="62">
        <v>0</v>
      </c>
    </row>
    <row r="187" spans="1:7" ht="59.25" customHeight="1">
      <c r="A187" s="42" t="s">
        <v>157</v>
      </c>
      <c r="B187" s="45" t="s">
        <v>158</v>
      </c>
      <c r="C187" s="58">
        <v>1102</v>
      </c>
      <c r="D187" s="22">
        <v>0</v>
      </c>
      <c r="E187" s="24">
        <v>1102</v>
      </c>
      <c r="F187" s="62">
        <v>0</v>
      </c>
      <c r="G187" s="62">
        <f t="shared" si="5"/>
        <v>0</v>
      </c>
    </row>
    <row r="188" spans="1:7" ht="37.5" customHeight="1">
      <c r="A188" s="42" t="s">
        <v>161</v>
      </c>
      <c r="B188" s="9" t="s">
        <v>192</v>
      </c>
      <c r="C188" s="58">
        <v>1720</v>
      </c>
      <c r="D188" s="22">
        <v>0</v>
      </c>
      <c r="E188" s="24">
        <v>0</v>
      </c>
      <c r="F188" s="62">
        <v>0</v>
      </c>
      <c r="G188" s="62">
        <f t="shared" si="5"/>
        <v>0</v>
      </c>
    </row>
    <row r="189" spans="1:7" ht="27" customHeight="1">
      <c r="A189" s="38" t="s">
        <v>155</v>
      </c>
      <c r="B189" s="47" t="s">
        <v>193</v>
      </c>
      <c r="C189" s="59">
        <f>C190+C191+C192</f>
        <v>2007295</v>
      </c>
      <c r="D189" s="27">
        <f>D190+D191+D192</f>
        <v>2007295</v>
      </c>
      <c r="E189" s="27">
        <f>E190+E191+E192</f>
        <v>2007295</v>
      </c>
      <c r="F189" s="62">
        <f>SUM(F190:F192)</f>
        <v>491412.4</v>
      </c>
      <c r="G189" s="62">
        <f t="shared" si="5"/>
        <v>24.48132436936275</v>
      </c>
    </row>
    <row r="190" spans="1:7" ht="148.5" customHeight="1">
      <c r="A190" s="38"/>
      <c r="B190" s="56" t="s">
        <v>205</v>
      </c>
      <c r="C190" s="59">
        <v>1253369</v>
      </c>
      <c r="D190" s="27">
        <v>1253369</v>
      </c>
      <c r="E190" s="27">
        <v>1253369</v>
      </c>
      <c r="F190" s="62">
        <v>302107</v>
      </c>
      <c r="G190" s="62">
        <f t="shared" si="5"/>
        <v>24.10359598809289</v>
      </c>
    </row>
    <row r="191" spans="1:7" ht="116.25" customHeight="1">
      <c r="A191" s="38"/>
      <c r="B191" s="55" t="s">
        <v>206</v>
      </c>
      <c r="C191" s="59">
        <v>695747</v>
      </c>
      <c r="D191" s="27">
        <v>695747</v>
      </c>
      <c r="E191" s="27">
        <v>695747</v>
      </c>
      <c r="F191" s="62">
        <v>170817</v>
      </c>
      <c r="G191" s="62">
        <f t="shared" si="5"/>
        <v>24.5515970604257</v>
      </c>
    </row>
    <row r="192" spans="1:7" ht="71.25" customHeight="1">
      <c r="A192" s="38"/>
      <c r="B192" s="55" t="s">
        <v>204</v>
      </c>
      <c r="C192" s="58">
        <v>58179</v>
      </c>
      <c r="D192" s="22">
        <v>58179</v>
      </c>
      <c r="E192" s="22">
        <v>58179</v>
      </c>
      <c r="F192" s="62">
        <v>18488.4</v>
      </c>
      <c r="G192" s="62">
        <f t="shared" si="5"/>
        <v>31.77847676996855</v>
      </c>
    </row>
    <row r="193" spans="1:7" ht="27" customHeight="1">
      <c r="A193" s="34" t="s">
        <v>229</v>
      </c>
      <c r="B193" s="55" t="s">
        <v>230</v>
      </c>
      <c r="C193" s="59">
        <f>C194</f>
        <v>0</v>
      </c>
      <c r="D193" s="27">
        <f>D194</f>
        <v>0</v>
      </c>
      <c r="E193" s="27">
        <f>E194</f>
        <v>2000</v>
      </c>
      <c r="F193" s="62">
        <f>SUM(F194)</f>
        <v>0</v>
      </c>
      <c r="G193" s="62">
        <v>0</v>
      </c>
    </row>
    <row r="194" spans="1:7" ht="30" customHeight="1">
      <c r="A194" s="34" t="s">
        <v>231</v>
      </c>
      <c r="B194" s="55" t="s">
        <v>232</v>
      </c>
      <c r="C194" s="59">
        <v>0</v>
      </c>
      <c r="D194" s="27">
        <v>0</v>
      </c>
      <c r="E194" s="27">
        <v>2000</v>
      </c>
      <c r="F194" s="62">
        <v>0</v>
      </c>
      <c r="G194" s="62">
        <v>0</v>
      </c>
    </row>
    <row r="195" spans="1:7" ht="63.75" customHeight="1">
      <c r="A195" s="38" t="s">
        <v>272</v>
      </c>
      <c r="B195" s="7" t="s">
        <v>275</v>
      </c>
      <c r="C195" s="59">
        <v>0</v>
      </c>
      <c r="D195" s="27">
        <v>0</v>
      </c>
      <c r="E195" s="27">
        <v>0</v>
      </c>
      <c r="F195" s="62">
        <f>SUM(F196)</f>
        <v>828.2</v>
      </c>
      <c r="G195" s="62">
        <v>0</v>
      </c>
    </row>
    <row r="196" spans="1:7" ht="75.75" customHeight="1">
      <c r="A196" s="38" t="s">
        <v>277</v>
      </c>
      <c r="B196" s="7" t="s">
        <v>276</v>
      </c>
      <c r="C196" s="59">
        <v>0</v>
      </c>
      <c r="D196" s="27">
        <v>0</v>
      </c>
      <c r="E196" s="27">
        <v>0</v>
      </c>
      <c r="F196" s="62">
        <f>SUM(F197)</f>
        <v>828.2</v>
      </c>
      <c r="G196" s="62">
        <v>0</v>
      </c>
    </row>
    <row r="197" spans="1:7" ht="36" customHeight="1">
      <c r="A197" s="38" t="s">
        <v>278</v>
      </c>
      <c r="B197" s="7" t="s">
        <v>279</v>
      </c>
      <c r="C197" s="59">
        <v>0</v>
      </c>
      <c r="D197" s="27">
        <v>0</v>
      </c>
      <c r="E197" s="27">
        <v>0</v>
      </c>
      <c r="F197" s="62">
        <v>828.2</v>
      </c>
      <c r="G197" s="62">
        <v>0</v>
      </c>
    </row>
    <row r="198" spans="1:7" ht="39" customHeight="1">
      <c r="A198" s="38" t="s">
        <v>273</v>
      </c>
      <c r="B198" s="7" t="s">
        <v>274</v>
      </c>
      <c r="C198" s="59">
        <v>0</v>
      </c>
      <c r="D198" s="27">
        <v>0</v>
      </c>
      <c r="E198" s="27">
        <v>0</v>
      </c>
      <c r="F198" s="62">
        <f>SUM(F199)</f>
        <v>-23640.2</v>
      </c>
      <c r="G198" s="62">
        <v>0</v>
      </c>
    </row>
    <row r="199" spans="1:7" ht="39" customHeight="1">
      <c r="A199" s="38" t="s">
        <v>280</v>
      </c>
      <c r="B199" s="7" t="s">
        <v>281</v>
      </c>
      <c r="C199" s="59">
        <v>0</v>
      </c>
      <c r="D199" s="27">
        <v>0</v>
      </c>
      <c r="E199" s="27">
        <v>0</v>
      </c>
      <c r="F199" s="62">
        <f>SUM(F200)</f>
        <v>-23640.2</v>
      </c>
      <c r="G199" s="62">
        <v>0</v>
      </c>
    </row>
    <row r="200" spans="1:7" ht="43.5" customHeight="1">
      <c r="A200" s="38" t="s">
        <v>282</v>
      </c>
      <c r="B200" s="7" t="s">
        <v>283</v>
      </c>
      <c r="C200" s="59">
        <v>0</v>
      </c>
      <c r="D200" s="27">
        <v>0</v>
      </c>
      <c r="E200" s="27">
        <v>0</v>
      </c>
      <c r="F200" s="62">
        <v>-23640.2</v>
      </c>
      <c r="G200" s="62">
        <v>0</v>
      </c>
    </row>
    <row r="201" spans="1:7" ht="20.25" customHeight="1">
      <c r="A201" s="30"/>
      <c r="B201" s="2" t="s">
        <v>4</v>
      </c>
      <c r="C201" s="58">
        <f>C20+C124</f>
        <v>6707437.13</v>
      </c>
      <c r="D201" s="22">
        <f>D20+D124</f>
        <v>6599576.1</v>
      </c>
      <c r="E201" s="22">
        <f>E20+E124</f>
        <v>6598851.5</v>
      </c>
      <c r="F201" s="62">
        <f>SUM(F20+F124)</f>
        <v>1389861.4000000001</v>
      </c>
      <c r="G201" s="62">
        <f t="shared" si="5"/>
        <v>20.721199066982535</v>
      </c>
    </row>
    <row r="202" spans="1:5" ht="9.75">
      <c r="A202" s="1"/>
      <c r="B202" s="1"/>
      <c r="C202" s="1"/>
      <c r="D202" s="1"/>
      <c r="E202" s="1"/>
    </row>
    <row r="203" spans="1:3" ht="9.75">
      <c r="A203" s="1"/>
      <c r="B203" s="1"/>
      <c r="C203" s="1"/>
    </row>
    <row r="204" spans="1:3" ht="9.75">
      <c r="A204" s="1"/>
      <c r="B204" s="1"/>
      <c r="C204" s="1"/>
    </row>
    <row r="205" spans="1:3" ht="9.75">
      <c r="A205" s="1"/>
      <c r="B205" s="1"/>
      <c r="C205" s="1"/>
    </row>
    <row r="206" spans="1:3" ht="9.75">
      <c r="A206" s="1"/>
      <c r="B206" s="1"/>
      <c r="C206" s="1"/>
    </row>
    <row r="207" spans="1:3" ht="9.75">
      <c r="A207" s="1"/>
      <c r="B207" s="1"/>
      <c r="C207" s="1"/>
    </row>
    <row r="208" spans="1:3" ht="9.75">
      <c r="A208" s="1"/>
      <c r="B208" s="1"/>
      <c r="C208" s="1"/>
    </row>
    <row r="209" spans="1:3" ht="9.75">
      <c r="A209" s="1"/>
      <c r="B209" s="1"/>
      <c r="C209" s="1"/>
    </row>
    <row r="210" spans="1:3" ht="9.75">
      <c r="A210" s="1"/>
      <c r="B210" s="1"/>
      <c r="C210" s="1"/>
    </row>
    <row r="211" spans="1:3" ht="9.75">
      <c r="A211" s="1"/>
      <c r="B211" s="1"/>
      <c r="C211" s="1"/>
    </row>
    <row r="212" spans="1:3" ht="9.75">
      <c r="A212" s="1"/>
      <c r="B212" s="1"/>
      <c r="C212" s="1"/>
    </row>
    <row r="213" spans="1:3" ht="9.75">
      <c r="A213" s="1"/>
      <c r="B213" s="1"/>
      <c r="C213" s="1"/>
    </row>
    <row r="214" spans="1:3" ht="9.75">
      <c r="A214" s="1"/>
      <c r="B214" s="1"/>
      <c r="C214" s="1"/>
    </row>
    <row r="215" spans="1:3" ht="9.75">
      <c r="A215" s="1"/>
      <c r="B215" s="1"/>
      <c r="C215" s="1"/>
    </row>
    <row r="216" spans="1:3" ht="9.75">
      <c r="A216" s="1"/>
      <c r="B216" s="1"/>
      <c r="C216" s="1"/>
    </row>
    <row r="217" spans="1:3" ht="9.75">
      <c r="A217" s="1"/>
      <c r="B217" s="1"/>
      <c r="C217" s="1"/>
    </row>
    <row r="218" spans="1:3" ht="9.75">
      <c r="A218" s="1"/>
      <c r="B218" s="1"/>
      <c r="C218" s="1"/>
    </row>
    <row r="219" spans="2:3" ht="9.75">
      <c r="B219" s="1"/>
      <c r="C219" s="1"/>
    </row>
    <row r="220" spans="2:3" ht="9.75">
      <c r="B220" s="1"/>
      <c r="C220" s="1"/>
    </row>
    <row r="221" spans="2:3" ht="9.75">
      <c r="B221" s="1"/>
      <c r="C221" s="1"/>
    </row>
    <row r="222" spans="2:3" ht="9.75">
      <c r="B222" s="1"/>
      <c r="C222" s="1"/>
    </row>
    <row r="223" spans="2:3" ht="9.75">
      <c r="B223" s="1"/>
      <c r="C223" s="1"/>
    </row>
    <row r="224" spans="2:3" ht="9.75">
      <c r="B224" s="1"/>
      <c r="C224" s="1"/>
    </row>
    <row r="225" spans="2:3" ht="9.75">
      <c r="B225" s="1"/>
      <c r="C225" s="1"/>
    </row>
    <row r="226" spans="2:3" ht="9.75">
      <c r="B226" s="1"/>
      <c r="C226" s="1"/>
    </row>
    <row r="227" spans="2:3" ht="9.75">
      <c r="B227" s="1"/>
      <c r="C227" s="1"/>
    </row>
    <row r="228" spans="2:3" ht="9.75">
      <c r="B228" s="1"/>
      <c r="C228" s="1"/>
    </row>
    <row r="229" spans="2:3" ht="9.75">
      <c r="B229" s="1"/>
      <c r="C229" s="1"/>
    </row>
    <row r="230" spans="2:3" ht="9.75">
      <c r="B230" s="1"/>
      <c r="C230" s="1"/>
    </row>
    <row r="231" spans="2:3" ht="9.75">
      <c r="B231" s="1"/>
      <c r="C231" s="1"/>
    </row>
    <row r="232" spans="2:3" ht="9.75">
      <c r="B232" s="1"/>
      <c r="C232" s="1"/>
    </row>
    <row r="233" spans="2:3" ht="9.75">
      <c r="B233" s="1"/>
      <c r="C233" s="1"/>
    </row>
    <row r="234" spans="2:3" ht="9.75">
      <c r="B234" s="1"/>
      <c r="C234" s="1"/>
    </row>
    <row r="235" spans="2:3" ht="9.75">
      <c r="B235" s="1"/>
      <c r="C235" s="1"/>
    </row>
    <row r="236" spans="2:3" ht="9.75">
      <c r="B236" s="1"/>
      <c r="C236" s="1"/>
    </row>
  </sheetData>
  <sheetProtection/>
  <mergeCells count="20">
    <mergeCell ref="C10:G11"/>
    <mergeCell ref="A6:E6"/>
    <mergeCell ref="F18:F19"/>
    <mergeCell ref="A8:E8"/>
    <mergeCell ref="B17:C17"/>
    <mergeCell ref="B13:G13"/>
    <mergeCell ref="A15:G15"/>
    <mergeCell ref="G18:G19"/>
    <mergeCell ref="A18:A19"/>
    <mergeCell ref="A7:H7"/>
    <mergeCell ref="C9:G9"/>
    <mergeCell ref="F16:G16"/>
    <mergeCell ref="B18:B19"/>
    <mergeCell ref="D18:E18"/>
    <mergeCell ref="A1:E1"/>
    <mergeCell ref="A2:E2"/>
    <mergeCell ref="A3:E3"/>
    <mergeCell ref="A4:E4"/>
    <mergeCell ref="A5:E5"/>
    <mergeCell ref="C18:C19"/>
  </mergeCells>
  <printOptions/>
  <pageMargins left="0.8267716535433072" right="0.35433070866141736" top="0.7874015748031497" bottom="0.6299212598425197" header="0.1968503937007874" footer="0.196850393700787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 Татьяна Михайловна</dc:creator>
  <cp:keywords/>
  <dc:description/>
  <cp:lastModifiedBy>Skudareva</cp:lastModifiedBy>
  <cp:lastPrinted>2020-04-24T05:21:35Z</cp:lastPrinted>
  <dcterms:created xsi:type="dcterms:W3CDTF">2014-09-23T14:42:25Z</dcterms:created>
  <dcterms:modified xsi:type="dcterms:W3CDTF">2020-08-26T09:31:51Z</dcterms:modified>
  <cp:category/>
  <cp:version/>
  <cp:contentType/>
  <cp:contentStatus/>
</cp:coreProperties>
</file>